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Podklady pro RM a ZM\Podklady pro RM 2026\19_2026 Dodatek SML Azeleň a dohoda o péči Tvrdá\"/>
    </mc:Choice>
  </mc:AlternateContent>
  <xr:revisionPtr revIDLastSave="0" documentId="8_{F0B464C8-E01B-4E00-BA04-14D89F9C07F4}" xr6:coauthVersionLast="47" xr6:coauthVersionMax="47" xr10:uidLastSave="{00000000-0000-0000-0000-000000000000}"/>
  <bookViews>
    <workbookView xWindow="5190" yWindow="2100" windowWidth="20340" windowHeight="13380" xr2:uid="{00000000-000D-0000-FFFF-FFFF00000000}"/>
  </bookViews>
  <sheets>
    <sheet name="Rekapitulace stavby a ZL" sheetId="1" r:id="rId1"/>
    <sheet name="Položkový srovnávací rozpočet" sheetId="2" r:id="rId2"/>
    <sheet name="Původní SOD (Část 01 a 02)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M87" i="2"/>
  <c r="L87" i="2"/>
  <c r="L88" i="2"/>
  <c r="M88" i="2" s="1"/>
  <c r="K87" i="2"/>
  <c r="K88" i="2"/>
  <c r="I88" i="2"/>
  <c r="I87" i="2"/>
  <c r="G87" i="2"/>
  <c r="G88" i="2"/>
  <c r="K48" i="2"/>
  <c r="L48" i="2"/>
  <c r="M48" i="2" s="1"/>
  <c r="K47" i="2"/>
  <c r="L47" i="2"/>
  <c r="M47" i="2" s="1"/>
  <c r="I47" i="2"/>
  <c r="I48" i="2"/>
  <c r="G48" i="2"/>
  <c r="G47" i="2"/>
  <c r="L43" i="2"/>
  <c r="M43" i="2" s="1"/>
  <c r="K43" i="2"/>
  <c r="I43" i="2"/>
  <c r="G43" i="2"/>
  <c r="K37" i="2" l="1"/>
  <c r="L37" i="2"/>
  <c r="M37" i="2" s="1"/>
  <c r="K36" i="2"/>
  <c r="L36" i="2"/>
  <c r="M36" i="2" s="1"/>
  <c r="K35" i="2"/>
  <c r="L35" i="2"/>
  <c r="M35" i="2"/>
  <c r="K34" i="2"/>
  <c r="L34" i="2"/>
  <c r="M34" i="2" s="1"/>
  <c r="K33" i="2"/>
  <c r="L33" i="2"/>
  <c r="M33" i="2" s="1"/>
  <c r="I33" i="2"/>
  <c r="I34" i="2"/>
  <c r="I35" i="2"/>
  <c r="I36" i="2"/>
  <c r="I37" i="2"/>
  <c r="G33" i="2"/>
  <c r="G34" i="2"/>
  <c r="G35" i="2"/>
  <c r="G36" i="2"/>
  <c r="G37" i="2"/>
  <c r="I26" i="2" l="1"/>
  <c r="K26" i="2"/>
  <c r="L26" i="2"/>
  <c r="M26" i="2" s="1"/>
  <c r="I27" i="2"/>
  <c r="K27" i="2"/>
  <c r="L27" i="2"/>
  <c r="M27" i="2" s="1"/>
  <c r="I28" i="2"/>
  <c r="K28" i="2"/>
  <c r="L28" i="2"/>
  <c r="M28" i="2" s="1"/>
  <c r="I29" i="2"/>
  <c r="K29" i="2"/>
  <c r="L29" i="2"/>
  <c r="M29" i="2" s="1"/>
  <c r="I30" i="2"/>
  <c r="K30" i="2"/>
  <c r="L30" i="2"/>
  <c r="M30" i="2" s="1"/>
  <c r="I31" i="2"/>
  <c r="K31" i="2"/>
  <c r="L31" i="2"/>
  <c r="M31" i="2" s="1"/>
  <c r="I32" i="2"/>
  <c r="K32" i="2"/>
  <c r="L32" i="2"/>
  <c r="M32" i="2" s="1"/>
  <c r="G26" i="2"/>
  <c r="G27" i="2"/>
  <c r="G28" i="2"/>
  <c r="G29" i="2"/>
  <c r="G30" i="2"/>
  <c r="G31" i="2"/>
  <c r="G32" i="2"/>
  <c r="L7" i="2"/>
  <c r="M7" i="2" s="1"/>
  <c r="K7" i="2"/>
  <c r="I7" i="2"/>
  <c r="G7" i="2"/>
  <c r="D39" i="4" l="1"/>
  <c r="G35" i="4" s="1"/>
  <c r="G38" i="4"/>
  <c r="E38" i="4"/>
  <c r="F38" i="4" s="1"/>
  <c r="E37" i="4"/>
  <c r="F37" i="4" s="1"/>
  <c r="E36" i="4"/>
  <c r="F36" i="4" s="1"/>
  <c r="E35" i="4"/>
  <c r="F35" i="4" s="1"/>
  <c r="G34" i="4"/>
  <c r="E34" i="4"/>
  <c r="F34" i="4" s="1"/>
  <c r="E33" i="4"/>
  <c r="F33" i="4" s="1"/>
  <c r="E32" i="4"/>
  <c r="F32" i="4" s="1"/>
  <c r="E31" i="4"/>
  <c r="F31" i="4" s="1"/>
  <c r="G30" i="4"/>
  <c r="E30" i="4"/>
  <c r="F30" i="4" s="1"/>
  <c r="E29" i="4"/>
  <c r="F29" i="4" s="1"/>
  <c r="E28" i="4"/>
  <c r="F28" i="4" s="1"/>
  <c r="E27" i="4"/>
  <c r="F27" i="4" s="1"/>
  <c r="G26" i="4"/>
  <c r="E26" i="4"/>
  <c r="F26" i="4" s="1"/>
  <c r="D23" i="4"/>
  <c r="G22" i="4"/>
  <c r="E22" i="4"/>
  <c r="F22" i="4" s="1"/>
  <c r="G21" i="4"/>
  <c r="E21" i="4"/>
  <c r="F21" i="4" s="1"/>
  <c r="G20" i="4"/>
  <c r="E20" i="4"/>
  <c r="F20" i="4" s="1"/>
  <c r="G19" i="4"/>
  <c r="F19" i="4"/>
  <c r="E19" i="4"/>
  <c r="G18" i="4"/>
  <c r="E18" i="4"/>
  <c r="F18" i="4" s="1"/>
  <c r="G17" i="4"/>
  <c r="E17" i="4"/>
  <c r="F17" i="4" s="1"/>
  <c r="G16" i="4"/>
  <c r="E16" i="4"/>
  <c r="F16" i="4" s="1"/>
  <c r="G15" i="4"/>
  <c r="E15" i="4"/>
  <c r="F15" i="4" s="1"/>
  <c r="G14" i="4"/>
  <c r="E14" i="4"/>
  <c r="F14" i="4" s="1"/>
  <c r="G13" i="4"/>
  <c r="E13" i="4"/>
  <c r="F13" i="4" s="1"/>
  <c r="G12" i="4"/>
  <c r="E12" i="4"/>
  <c r="F12" i="4" s="1"/>
  <c r="G11" i="4"/>
  <c r="E11" i="4"/>
  <c r="F11" i="4" s="1"/>
  <c r="G10" i="4"/>
  <c r="E10" i="4"/>
  <c r="F10" i="4" s="1"/>
  <c r="G9" i="4"/>
  <c r="E9" i="4"/>
  <c r="F9" i="4" s="1"/>
  <c r="G8" i="4"/>
  <c r="E8" i="4"/>
  <c r="F8" i="4" s="1"/>
  <c r="G7" i="4"/>
  <c r="E7" i="4"/>
  <c r="E23" i="4" s="1"/>
  <c r="L95" i="2"/>
  <c r="M95" i="2" s="1"/>
  <c r="K95" i="2"/>
  <c r="I95" i="2"/>
  <c r="G95" i="2"/>
  <c r="L94" i="2"/>
  <c r="M94" i="2" s="1"/>
  <c r="K94" i="2"/>
  <c r="I94" i="2"/>
  <c r="G94" i="2"/>
  <c r="L93" i="2"/>
  <c r="M93" i="2" s="1"/>
  <c r="K93" i="2"/>
  <c r="I93" i="2"/>
  <c r="G93" i="2"/>
  <c r="L92" i="2"/>
  <c r="M92" i="2" s="1"/>
  <c r="K92" i="2"/>
  <c r="I92" i="2"/>
  <c r="G92" i="2"/>
  <c r="L91" i="2"/>
  <c r="M91" i="2" s="1"/>
  <c r="K91" i="2"/>
  <c r="I91" i="2"/>
  <c r="G91" i="2"/>
  <c r="L90" i="2"/>
  <c r="M90" i="2" s="1"/>
  <c r="K90" i="2"/>
  <c r="I90" i="2"/>
  <c r="G90" i="2"/>
  <c r="L89" i="2"/>
  <c r="M89" i="2" s="1"/>
  <c r="K89" i="2"/>
  <c r="I89" i="2"/>
  <c r="G89" i="2"/>
  <c r="L86" i="2"/>
  <c r="M86" i="2" s="1"/>
  <c r="K86" i="2"/>
  <c r="I86" i="2"/>
  <c r="G86" i="2"/>
  <c r="L82" i="2"/>
  <c r="M82" i="2" s="1"/>
  <c r="K82" i="2"/>
  <c r="I82" i="2"/>
  <c r="G82" i="2"/>
  <c r="L81" i="2"/>
  <c r="M81" i="2" s="1"/>
  <c r="K81" i="2"/>
  <c r="I81" i="2"/>
  <c r="G81" i="2"/>
  <c r="L80" i="2"/>
  <c r="M80" i="2" s="1"/>
  <c r="K80" i="2"/>
  <c r="I80" i="2"/>
  <c r="G80" i="2"/>
  <c r="L79" i="2"/>
  <c r="M79" i="2" s="1"/>
  <c r="K79" i="2"/>
  <c r="I79" i="2"/>
  <c r="G79" i="2"/>
  <c r="L78" i="2"/>
  <c r="M78" i="2" s="1"/>
  <c r="K78" i="2"/>
  <c r="I78" i="2"/>
  <c r="G78" i="2"/>
  <c r="L77" i="2"/>
  <c r="M77" i="2" s="1"/>
  <c r="K77" i="2"/>
  <c r="I77" i="2"/>
  <c r="G77" i="2"/>
  <c r="L76" i="2"/>
  <c r="M76" i="2" s="1"/>
  <c r="K76" i="2"/>
  <c r="I76" i="2"/>
  <c r="G76" i="2"/>
  <c r="L75" i="2"/>
  <c r="M75" i="2" s="1"/>
  <c r="K75" i="2"/>
  <c r="I75" i="2"/>
  <c r="G75" i="2"/>
  <c r="L74" i="2"/>
  <c r="M74" i="2" s="1"/>
  <c r="K74" i="2"/>
  <c r="I74" i="2"/>
  <c r="G74" i="2"/>
  <c r="L73" i="2"/>
  <c r="M73" i="2" s="1"/>
  <c r="K73" i="2"/>
  <c r="I73" i="2"/>
  <c r="G73" i="2"/>
  <c r="L72" i="2"/>
  <c r="M72" i="2" s="1"/>
  <c r="K72" i="2"/>
  <c r="I72" i="2"/>
  <c r="G72" i="2"/>
  <c r="L71" i="2"/>
  <c r="M71" i="2" s="1"/>
  <c r="K71" i="2"/>
  <c r="I71" i="2"/>
  <c r="G71" i="2"/>
  <c r="L70" i="2"/>
  <c r="M70" i="2" s="1"/>
  <c r="K70" i="2"/>
  <c r="I70" i="2"/>
  <c r="G70" i="2"/>
  <c r="L69" i="2"/>
  <c r="M69" i="2" s="1"/>
  <c r="K69" i="2"/>
  <c r="I69" i="2"/>
  <c r="G69" i="2"/>
  <c r="L68" i="2"/>
  <c r="M68" i="2" s="1"/>
  <c r="K68" i="2"/>
  <c r="I68" i="2"/>
  <c r="G68" i="2"/>
  <c r="L67" i="2"/>
  <c r="M67" i="2" s="1"/>
  <c r="K67" i="2"/>
  <c r="I67" i="2"/>
  <c r="G67" i="2"/>
  <c r="L66" i="2"/>
  <c r="M66" i="2" s="1"/>
  <c r="K66" i="2"/>
  <c r="I66" i="2"/>
  <c r="G66" i="2"/>
  <c r="L65" i="2"/>
  <c r="M65" i="2" s="1"/>
  <c r="K65" i="2"/>
  <c r="I65" i="2"/>
  <c r="G65" i="2"/>
  <c r="L64" i="2"/>
  <c r="M64" i="2" s="1"/>
  <c r="K64" i="2"/>
  <c r="I64" i="2"/>
  <c r="G64" i="2"/>
  <c r="L63" i="2"/>
  <c r="M63" i="2" s="1"/>
  <c r="K63" i="2"/>
  <c r="I63" i="2"/>
  <c r="G63" i="2"/>
  <c r="L62" i="2"/>
  <c r="M62" i="2" s="1"/>
  <c r="K62" i="2"/>
  <c r="I62" i="2"/>
  <c r="G62" i="2"/>
  <c r="L61" i="2"/>
  <c r="M61" i="2" s="1"/>
  <c r="K61" i="2"/>
  <c r="I61" i="2"/>
  <c r="G61" i="2"/>
  <c r="L60" i="2"/>
  <c r="M60" i="2" s="1"/>
  <c r="K60" i="2"/>
  <c r="I60" i="2"/>
  <c r="G60" i="2"/>
  <c r="L59" i="2"/>
  <c r="M59" i="2" s="1"/>
  <c r="K59" i="2"/>
  <c r="I59" i="2"/>
  <c r="G59" i="2"/>
  <c r="L58" i="2"/>
  <c r="M58" i="2" s="1"/>
  <c r="K58" i="2"/>
  <c r="I58" i="2"/>
  <c r="G58" i="2"/>
  <c r="L57" i="2"/>
  <c r="M57" i="2" s="1"/>
  <c r="K57" i="2"/>
  <c r="I57" i="2"/>
  <c r="G57" i="2"/>
  <c r="L56" i="2"/>
  <c r="M56" i="2" s="1"/>
  <c r="K56" i="2"/>
  <c r="I56" i="2"/>
  <c r="G56" i="2"/>
  <c r="L55" i="2"/>
  <c r="M55" i="2" s="1"/>
  <c r="K55" i="2"/>
  <c r="I55" i="2"/>
  <c r="G55" i="2"/>
  <c r="L54" i="2"/>
  <c r="M54" i="2" s="1"/>
  <c r="K54" i="2"/>
  <c r="I54" i="2"/>
  <c r="G54" i="2"/>
  <c r="L53" i="2"/>
  <c r="M53" i="2" s="1"/>
  <c r="K53" i="2"/>
  <c r="I53" i="2"/>
  <c r="G53" i="2"/>
  <c r="L52" i="2"/>
  <c r="M52" i="2" s="1"/>
  <c r="K52" i="2"/>
  <c r="I52" i="2"/>
  <c r="I83" i="2" s="1"/>
  <c r="G52" i="2"/>
  <c r="G83" i="2" s="1"/>
  <c r="L46" i="2"/>
  <c r="M46" i="2" s="1"/>
  <c r="K46" i="2"/>
  <c r="I46" i="2"/>
  <c r="G46" i="2"/>
  <c r="L45" i="2"/>
  <c r="M45" i="2" s="1"/>
  <c r="K45" i="2"/>
  <c r="I45" i="2"/>
  <c r="G45" i="2"/>
  <c r="L44" i="2"/>
  <c r="M44" i="2" s="1"/>
  <c r="K44" i="2"/>
  <c r="I44" i="2"/>
  <c r="G44" i="2"/>
  <c r="L42" i="2"/>
  <c r="M42" i="2" s="1"/>
  <c r="K42" i="2"/>
  <c r="I42" i="2"/>
  <c r="G42" i="2"/>
  <c r="L41" i="2"/>
  <c r="M41" i="2" s="1"/>
  <c r="K41" i="2"/>
  <c r="I41" i="2"/>
  <c r="G41" i="2"/>
  <c r="L40" i="2"/>
  <c r="M40" i="2" s="1"/>
  <c r="K40" i="2"/>
  <c r="I40" i="2"/>
  <c r="G40" i="2"/>
  <c r="L39" i="2"/>
  <c r="M39" i="2" s="1"/>
  <c r="K39" i="2"/>
  <c r="I39" i="2"/>
  <c r="G39" i="2"/>
  <c r="L38" i="2"/>
  <c r="M38" i="2" s="1"/>
  <c r="K38" i="2"/>
  <c r="I38" i="2"/>
  <c r="G38" i="2"/>
  <c r="L25" i="2"/>
  <c r="M25" i="2" s="1"/>
  <c r="K25" i="2"/>
  <c r="I25" i="2"/>
  <c r="G25" i="2"/>
  <c r="L24" i="2"/>
  <c r="M24" i="2" s="1"/>
  <c r="K24" i="2"/>
  <c r="I24" i="2"/>
  <c r="G24" i="2"/>
  <c r="L23" i="2"/>
  <c r="M23" i="2" s="1"/>
  <c r="K23" i="2"/>
  <c r="I23" i="2"/>
  <c r="G23" i="2"/>
  <c r="L22" i="2"/>
  <c r="M22" i="2" s="1"/>
  <c r="K22" i="2"/>
  <c r="I22" i="2"/>
  <c r="G22" i="2"/>
  <c r="L21" i="2"/>
  <c r="M21" i="2" s="1"/>
  <c r="K21" i="2"/>
  <c r="I21" i="2"/>
  <c r="G21" i="2"/>
  <c r="L20" i="2"/>
  <c r="M20" i="2" s="1"/>
  <c r="K20" i="2"/>
  <c r="I20" i="2"/>
  <c r="G20" i="2"/>
  <c r="L19" i="2"/>
  <c r="M19" i="2" s="1"/>
  <c r="K19" i="2"/>
  <c r="I19" i="2"/>
  <c r="G19" i="2"/>
  <c r="L18" i="2"/>
  <c r="M18" i="2" s="1"/>
  <c r="K18" i="2"/>
  <c r="I18" i="2"/>
  <c r="G18" i="2"/>
  <c r="L17" i="2"/>
  <c r="M17" i="2" s="1"/>
  <c r="K17" i="2"/>
  <c r="I17" i="2"/>
  <c r="G17" i="2"/>
  <c r="L16" i="2"/>
  <c r="M16" i="2" s="1"/>
  <c r="K16" i="2"/>
  <c r="I16" i="2"/>
  <c r="G16" i="2"/>
  <c r="L15" i="2"/>
  <c r="M15" i="2" s="1"/>
  <c r="K15" i="2"/>
  <c r="I15" i="2"/>
  <c r="G15" i="2"/>
  <c r="L14" i="2"/>
  <c r="M14" i="2" s="1"/>
  <c r="K14" i="2"/>
  <c r="I14" i="2"/>
  <c r="G14" i="2"/>
  <c r="L13" i="2"/>
  <c r="M13" i="2" s="1"/>
  <c r="K13" i="2"/>
  <c r="I13" i="2"/>
  <c r="G13" i="2"/>
  <c r="L12" i="2"/>
  <c r="M12" i="2" s="1"/>
  <c r="K12" i="2"/>
  <c r="I12" i="2"/>
  <c r="G12" i="2"/>
  <c r="L11" i="2"/>
  <c r="M11" i="2" s="1"/>
  <c r="K11" i="2"/>
  <c r="I11" i="2"/>
  <c r="G11" i="2"/>
  <c r="L10" i="2"/>
  <c r="M10" i="2" s="1"/>
  <c r="K10" i="2"/>
  <c r="I10" i="2"/>
  <c r="G10" i="2"/>
  <c r="L9" i="2"/>
  <c r="M9" i="2" s="1"/>
  <c r="K9" i="2"/>
  <c r="I9" i="2"/>
  <c r="I49" i="2" s="1"/>
  <c r="G9" i="2"/>
  <c r="G49" i="2" s="1"/>
  <c r="C23" i="1"/>
  <c r="G11" i="1"/>
  <c r="E11" i="1"/>
  <c r="F11" i="1" s="1"/>
  <c r="G10" i="1"/>
  <c r="E10" i="1"/>
  <c r="G9" i="1"/>
  <c r="E9" i="1"/>
  <c r="F9" i="1" s="1"/>
  <c r="G8" i="1"/>
  <c r="G12" i="1" s="1"/>
  <c r="E8" i="1"/>
  <c r="F8" i="1" s="1"/>
  <c r="G98" i="2" l="1"/>
  <c r="F12" i="1"/>
  <c r="E16" i="1"/>
  <c r="F7" i="4"/>
  <c r="E12" i="1"/>
  <c r="G23" i="4"/>
  <c r="G96" i="2"/>
  <c r="D18" i="1" s="1"/>
  <c r="I96" i="2"/>
  <c r="I98" i="2" s="1"/>
  <c r="K49" i="2"/>
  <c r="F16" i="1" s="1"/>
  <c r="K83" i="2"/>
  <c r="F10" i="1"/>
  <c r="M83" i="2"/>
  <c r="M49" i="2"/>
  <c r="K96" i="2"/>
  <c r="M96" i="2"/>
  <c r="D16" i="1"/>
  <c r="E17" i="1"/>
  <c r="D17" i="1"/>
  <c r="F17" i="1"/>
  <c r="F23" i="4"/>
  <c r="E23" i="1"/>
  <c r="F23" i="1"/>
  <c r="F39" i="4"/>
  <c r="G28" i="4"/>
  <c r="G32" i="4"/>
  <c r="G36" i="4"/>
  <c r="G29" i="4"/>
  <c r="G33" i="4"/>
  <c r="G37" i="4"/>
  <c r="E39" i="4"/>
  <c r="G27" i="4"/>
  <c r="G31" i="4"/>
  <c r="E18" i="1" l="1"/>
  <c r="D19" i="1"/>
  <c r="G39" i="4"/>
  <c r="M98" i="2"/>
  <c r="E19" i="1"/>
  <c r="K98" i="2"/>
  <c r="F18" i="1"/>
  <c r="G18" i="1" s="1"/>
  <c r="H18" i="1" s="1"/>
  <c r="G17" i="1"/>
  <c r="H17" i="1" s="1"/>
  <c r="F19" i="1"/>
  <c r="G16" i="1"/>
  <c r="H16" i="1" s="1"/>
  <c r="G19" i="1" l="1"/>
  <c r="C26" i="1" s="1"/>
  <c r="G24" i="1"/>
  <c r="E34" i="1"/>
  <c r="E31" i="1"/>
  <c r="E33" i="1"/>
  <c r="C24" i="1"/>
  <c r="E24" i="1" s="1"/>
  <c r="F24" i="1" s="1"/>
  <c r="D34" i="1"/>
  <c r="G25" i="1"/>
  <c r="D33" i="1"/>
  <c r="C25" i="1"/>
  <c r="D31" i="1"/>
  <c r="H19" i="1" l="1"/>
  <c r="E32" i="1"/>
  <c r="E25" i="1"/>
  <c r="F25" i="1" s="1"/>
  <c r="G26" i="1"/>
  <c r="D32" i="1"/>
  <c r="E26" i="1" l="1"/>
  <c r="F26" i="1" s="1"/>
  <c r="G27" i="1"/>
  <c r="C27" i="1"/>
  <c r="E27" i="1" l="1"/>
  <c r="F27" i="1" s="1"/>
</calcChain>
</file>

<file path=xl/sharedStrings.xml><?xml version="1.0" encoding="utf-8"?>
<sst xmlns="http://schemas.openxmlformats.org/spreadsheetml/2006/main" count="498" uniqueCount="349">
  <si>
    <t>SOUHRNNÝ ROZPOČET STAVBY A REKAPITULACE ZMĚNOVÉHO LISTU</t>
  </si>
  <si>
    <t>Stavba: ČELÁKOVICE – REVITALIZACE PARKU SADY 17. LISTOPADU</t>
  </si>
  <si>
    <t>Zadavatel: Město Čelákovice | Zhotovitel: Azeleň s.r.o. | Zpracovatel ZL: Ing. Helena Malivánková (VIII/2026)</t>
  </si>
  <si>
    <t>1. Rekapitulace původních částí rozpočtu dle SOD</t>
  </si>
  <si>
    <t>Kód části</t>
  </si>
  <si>
    <t>Popis části / objektu</t>
  </si>
  <si>
    <t>Cena bez DPH (CZK)</t>
  </si>
  <si>
    <t>DPH 21 % (CZK)</t>
  </si>
  <si>
    <t>Cena s DPH (CZK)</t>
  </si>
  <si>
    <t>Podíl na SOD</t>
  </si>
  <si>
    <t>045-1 A-24</t>
  </si>
  <si>
    <t>Výkaz výměr zeleň 01 – Sadové úpravy SO 801</t>
  </si>
  <si>
    <t>Výkaz výměr zeleň 01 – Vedlejší rozpočtové náklady VRN</t>
  </si>
  <si>
    <t>045-1 B-24</t>
  </si>
  <si>
    <t>Výkaz výměr zeleň 02 – Sadové úpravy SO 801</t>
  </si>
  <si>
    <t>Výkaz výměr zeleň 02 – Vedlejší rozpočtové náklady VRN</t>
  </si>
  <si>
    <t>SOD CELKEM</t>
  </si>
  <si>
    <t>PŮVODNÍ SMLUVNÍ CENA DÍLA (SOD)</t>
  </si>
  <si>
    <t>2. Rekapitulace Změnového listu (Srovnávací rozpočet VIII/2026)</t>
  </si>
  <si>
    <t>Oddíl změn</t>
  </si>
  <si>
    <t>Popis skupiny položek</t>
  </si>
  <si>
    <t>Původní cena dotčených pol.</t>
  </si>
  <si>
    <t>Méněpráce (MNP)</t>
  </si>
  <si>
    <t>Vícepráce (VCP)</t>
  </si>
  <si>
    <t>Rozdíl / Saldo bez DPH</t>
  </si>
  <si>
    <t>Dopad na SOD</t>
  </si>
  <si>
    <t>PRÁCE</t>
  </si>
  <si>
    <t>Sadové a zemní práce, přesuny na staveništi</t>
  </si>
  <si>
    <t>ROSTLINNÝ MAT.</t>
  </si>
  <si>
    <t>Výsadbový materiál (keře, trvalky, cibuloviny)</t>
  </si>
  <si>
    <t>OSTATNÍ MAT.</t>
  </si>
  <si>
    <t>Substráty, štěrky, hnojiva, zálivka</t>
  </si>
  <si>
    <t>ZL CELKEM</t>
  </si>
  <si>
    <t>SOUHRN ZMĚN (ZMĚNOVÝ LIST)</t>
  </si>
  <si>
    <t>3. Výsledná bilance stavby a nová smluvní cena po schválení ZL</t>
  </si>
  <si>
    <t>Položka bilance</t>
  </si>
  <si>
    <t>Základ bez DPH (CZK)</t>
  </si>
  <si>
    <t>Sazba DPH</t>
  </si>
  <si>
    <t>Cena včetně DPH (CZK)</t>
  </si>
  <si>
    <t>Změna oproti SOD</t>
  </si>
  <si>
    <t>Původní smluvní cena díla dle SOD</t>
  </si>
  <si>
    <t>21 %</t>
  </si>
  <si>
    <t>0.00 %</t>
  </si>
  <si>
    <t>Celkové méněpráce (odpočty)</t>
  </si>
  <si>
    <t>Celkové vícepráce (přípočty)</t>
  </si>
  <si>
    <t>Čistý finanční dopad změny (saldo ZL)</t>
  </si>
  <si>
    <t>NOVÁ SMLUVNÍ CENA DÍLA CELKEM</t>
  </si>
  <si>
    <t>4. Zákonné posouzení změn závazku dle § 222 zákona č. 134/2016 Sb. (ZZVZ)</t>
  </si>
  <si>
    <t>Kritérium dle ZZVZ</t>
  </si>
  <si>
    <t>Zákonný limit / Pravidlo</t>
  </si>
  <si>
    <t>Vypočtená hodnota (CZK)</t>
  </si>
  <si>
    <t>Podíl na původní SOD</t>
  </si>
  <si>
    <t>Posouzení shody</t>
  </si>
  <si>
    <t>Změna de minimis dle § 222 odst. 4 (stavební práce)</t>
  </si>
  <si>
    <t>Limit 15 % z původní ceny díla (max. 597 410 Kč)</t>
  </si>
  <si>
    <t>Přírůstek / Saldo ceny dle § 222 odst. 4 písm. b)</t>
  </si>
  <si>
    <t>Nemění celkovou povahu původní veřejné zakázky</t>
  </si>
  <si>
    <t>Vícepráce celkem (VCP)</t>
  </si>
  <si>
    <t>Evidovaná hodnota nových/navýšených položek</t>
  </si>
  <si>
    <t>Méněpráce celkem (MNP)</t>
  </si>
  <si>
    <t>Evidovaná hodnota neprovedených/ponížených položek</t>
  </si>
  <si>
    <t>2,95 % z původní smluvní ceny</t>
  </si>
  <si>
    <t>POLOŽKOVÝ SROVNÁVACÍ ROZPOČET ZMĚN (ZMĚNOVÝ LIST VIII/2026)</t>
  </si>
  <si>
    <t>Stavba: Čelákovice - revitalizace parku Sady 17. listopadu | Zpracovatel: Ing. Helena Malivánková</t>
  </si>
  <si>
    <t>Kód pol.</t>
  </si>
  <si>
    <t>Popis položky</t>
  </si>
  <si>
    <t>Výpočet / Výměra</t>
  </si>
  <si>
    <t>MJ</t>
  </si>
  <si>
    <t>Původní množ.</t>
  </si>
  <si>
    <t>J.cena (Kč)</t>
  </si>
  <si>
    <t>Cena původní (Kč)</t>
  </si>
  <si>
    <t>Méněpráce množ.</t>
  </si>
  <si>
    <t>Méněpráce cena (Kč)</t>
  </si>
  <si>
    <t>Vícepráce množ.</t>
  </si>
  <si>
    <t>Vícepráce cena (Kč)</t>
  </si>
  <si>
    <t>Množství po změně</t>
  </si>
  <si>
    <t>Cena po změně (Kč)</t>
  </si>
  <si>
    <t>ODDÍL 1: PRÁCE – ZALOŽENÍ ZÁHONŮ, TRÁVNÍKŮ, STAVENIŠTĚ A NÁSLEDNÁ PÉČE</t>
  </si>
  <si>
    <t>121103111</t>
  </si>
  <si>
    <t>Skrývka zemin schopných zúrodnění v rovině a svahu do 1:5</t>
  </si>
  <si>
    <t>0,15mx1578m2 + 0,3mx1491m2</t>
  </si>
  <si>
    <t>m3</t>
  </si>
  <si>
    <t>183205111</t>
  </si>
  <si>
    <t>Založení záhonu v rovině a svahu do 1:5 zemina skupiny 1 a 2</t>
  </si>
  <si>
    <t>418+144 m2</t>
  </si>
  <si>
    <t>m2</t>
  </si>
  <si>
    <t>119005131</t>
  </si>
  <si>
    <t>Vytyčení výsadeb zapojených nebo v záhonu plochy přes 100 m2</t>
  </si>
  <si>
    <t>562+100 m2</t>
  </si>
  <si>
    <t>183111212</t>
  </si>
  <si>
    <t>Hloubení jamky pro výsadbu s výměnou 50% půdy obj. 0,002-0,005 m3</t>
  </si>
  <si>
    <t>244m2 x 8 ks</t>
  </si>
  <si>
    <t>ks</t>
  </si>
  <si>
    <t>183211322</t>
  </si>
  <si>
    <t>Výsadba květin krytokořenných průměru kontejneru 80-120 mm (keře)</t>
  </si>
  <si>
    <t>184911431</t>
  </si>
  <si>
    <t>Mulčování rostlin kůrou tl. přes 0,1 do 0,15 m v rovině</t>
  </si>
  <si>
    <t>102+84+24 m2</t>
  </si>
  <si>
    <t>184911161</t>
  </si>
  <si>
    <t>Mulčování záhonů kačírkem tl. vrstvy přes 0,05 do 0,1 m</t>
  </si>
  <si>
    <t>452 m2</t>
  </si>
  <si>
    <t>185802114</t>
  </si>
  <si>
    <t>Hnojení půdy umělým hnojivem k jednotlivým rostlinám (50g/m2)</t>
  </si>
  <si>
    <t>662 m2 x 0,00005 t</t>
  </si>
  <si>
    <t>t</t>
  </si>
  <si>
    <t>185804312</t>
  </si>
  <si>
    <t>Zalití rostlin (trvalek) vodou plocha přes 20 m2 (30l/keř, 10l/trvalka)</t>
  </si>
  <si>
    <t>(1952x10 + 2090x30)/1000</t>
  </si>
  <si>
    <t>183211211</t>
  </si>
  <si>
    <t>Založení štěrkového záhonu pro výsadbu trvalek v rovině</t>
  </si>
  <si>
    <t>98 m2</t>
  </si>
  <si>
    <t>119005121</t>
  </si>
  <si>
    <t>Vytyčení výsadeb zapojených nebo v záhonu plochy 10-100 m2</t>
  </si>
  <si>
    <t>183111111</t>
  </si>
  <si>
    <t>Hloubení jamek bez výměny půdy obj. do 0,002 m3 (trvalky na slunci)</t>
  </si>
  <si>
    <t>92x8 + 6x3 ks</t>
  </si>
  <si>
    <t>183211322.1</t>
  </si>
  <si>
    <t>Výsadba květin krytokořenných kontejner 80-120 mm (trvalky na slunci)</t>
  </si>
  <si>
    <t>184911161.1</t>
  </si>
  <si>
    <t>185804312.1</t>
  </si>
  <si>
    <t>Zalití rostlin (trvalek) vodou plocha přes 20 m2</t>
  </si>
  <si>
    <t>754 ks x 10 l / 1000</t>
  </si>
  <si>
    <t>183111111.1</t>
  </si>
  <si>
    <t>Hloubení jamek pro výsadbu cibulovin bez výměny půdy</t>
  </si>
  <si>
    <t>5040 ks</t>
  </si>
  <si>
    <t>183211313</t>
  </si>
  <si>
    <t>Výsadba cibulí nebo hlíz</t>
  </si>
  <si>
    <t>185851121</t>
  </si>
  <si>
    <t>Dovoz vody pro zálivku rostlin za vzdálenost do 1000 m</t>
  </si>
  <si>
    <t>R.12</t>
  </si>
  <si>
    <t>Pokládka obruby z ocelové pásoviny včetně materiálu tl. 5 mm</t>
  </si>
  <si>
    <t>118 m + 10% prořez</t>
  </si>
  <si>
    <t>bm</t>
  </si>
  <si>
    <t>R.N1</t>
  </si>
  <si>
    <t>Přemístění zeminy na staveništi (nová položka VCP)</t>
  </si>
  <si>
    <t>45,1+37,4+11,54+40+37,4 m3</t>
  </si>
  <si>
    <t>R.N2</t>
  </si>
  <si>
    <t>Přemístění ostatního materiálu na staveništi (nová položka VCP)</t>
  </si>
  <si>
    <t>Manipulace a přesuny na ploše</t>
  </si>
  <si>
    <t>kpl</t>
  </si>
  <si>
    <t>185804312.3</t>
  </si>
  <si>
    <t>Následná péče: Zalití rostlin vodou – záhony trvalek 3x/rok, 3 roky</t>
  </si>
  <si>
    <t>20 l x 342 m2 x 3 x 3 / 1000</t>
  </si>
  <si>
    <t>185851121.1</t>
  </si>
  <si>
    <t>Následná péče: Dovoz vody pro zálivku rostlin do 1000 m</t>
  </si>
  <si>
    <t>185804211</t>
  </si>
  <si>
    <t>Následná péče: Vypletí záhonu květin s odvozem odpadu 3x/rok, 3 roky</t>
  </si>
  <si>
    <t>342 m2 x 3 x 3</t>
  </si>
  <si>
    <t>185804252</t>
  </si>
  <si>
    <t>Následná péče: Odstranění odkvetlých a odumřelých částí trvalek 1x/rok</t>
  </si>
  <si>
    <t>342 m2 x 3</t>
  </si>
  <si>
    <t>DÍL 1</t>
  </si>
  <si>
    <t>ODDÍL 2: SPECIFIKACE – ROSTLINNÝ MATERIÁL (TRVALKY, KEŘE, CIBULOVINY)</t>
  </si>
  <si>
    <t>Pol106</t>
  </si>
  <si>
    <t>Anaphalis triplinervis 'Sommerschnee'</t>
  </si>
  <si>
    <t>Kontejner h9x9x9</t>
  </si>
  <si>
    <t>Pol107</t>
  </si>
  <si>
    <t>Aster dumosus 'Island Tonga'</t>
  </si>
  <si>
    <t>Pol108</t>
  </si>
  <si>
    <t>Aster novae angliae 'Purple Dome'</t>
  </si>
  <si>
    <t>Pol.N1</t>
  </si>
  <si>
    <t>Astrantia major 'Primadonna' (tm. růžový květ)</t>
  </si>
  <si>
    <t>Kontejner h9x9x9 – nová odrůda</t>
  </si>
  <si>
    <t>Pol109</t>
  </si>
  <si>
    <t>Brunnera macrophylla 'Silver heart'</t>
  </si>
  <si>
    <t>Pol.N2</t>
  </si>
  <si>
    <t>Campanula latifolia</t>
  </si>
  <si>
    <t>Kontejner h9x9x9 – nová položka</t>
  </si>
  <si>
    <t>Pol110</t>
  </si>
  <si>
    <t>Carex morrowii 'Irish Green'</t>
  </si>
  <si>
    <t>Pol111</t>
  </si>
  <si>
    <t>Centranthus ruber 'Coccineus'</t>
  </si>
  <si>
    <t>Pol112</t>
  </si>
  <si>
    <t>Echinacea purpurea 'Alba'</t>
  </si>
  <si>
    <t>Pol113</t>
  </si>
  <si>
    <t>Epimedium rubrum</t>
  </si>
  <si>
    <t>Pol114</t>
  </si>
  <si>
    <t>Geranium 'Rozanne'</t>
  </si>
  <si>
    <t>Pol115</t>
  </si>
  <si>
    <t>Geranium macrorrhizum 'Walter Ingwersen'</t>
  </si>
  <si>
    <t>Pol116</t>
  </si>
  <si>
    <t>Helleborus niger</t>
  </si>
  <si>
    <t>Pol117</t>
  </si>
  <si>
    <t>Hemerocallis sp. – žlutě kvetoucí</t>
  </si>
  <si>
    <t>Pol118</t>
  </si>
  <si>
    <t>Iris sibirica 'Blue Bird'</t>
  </si>
  <si>
    <t>Pol119</t>
  </si>
  <si>
    <t>Liatris spicata</t>
  </si>
  <si>
    <t>Pol120</t>
  </si>
  <si>
    <t>Molinia caerulea</t>
  </si>
  <si>
    <t>Pol121</t>
  </si>
  <si>
    <t>Paeonia lactiflora 'Primavere'</t>
  </si>
  <si>
    <t>Pol122</t>
  </si>
  <si>
    <t>Papaver orientale 'Arvide'</t>
  </si>
  <si>
    <t>Pol123</t>
  </si>
  <si>
    <t>Pennisetum alopecuroides</t>
  </si>
  <si>
    <t>Pol.N3</t>
  </si>
  <si>
    <t>Polygonum amplexicaule 'J.S. Caliente'</t>
  </si>
  <si>
    <t>Pol124</t>
  </si>
  <si>
    <t>Salvia nemorosa 'Mainacht'</t>
  </si>
  <si>
    <t>Pol126</t>
  </si>
  <si>
    <t>Sedum telephium 'Herbstfreude'</t>
  </si>
  <si>
    <t>Pol127</t>
  </si>
  <si>
    <t>Waldsteinia ternata</t>
  </si>
  <si>
    <t>Pol128</t>
  </si>
  <si>
    <t>Allium aflatunense 'Purple Sensation'</t>
  </si>
  <si>
    <t>Cibule 12/14</t>
  </si>
  <si>
    <t>Pol129</t>
  </si>
  <si>
    <t>Galanthus nivalis</t>
  </si>
  <si>
    <t>Cibule 5/6</t>
  </si>
  <si>
    <t>Pol130</t>
  </si>
  <si>
    <t>Muscari armeniacum 'Christmas Pearl'</t>
  </si>
  <si>
    <t>Pol131</t>
  </si>
  <si>
    <t>Narcissus cyclamineus 'Jetfire'</t>
  </si>
  <si>
    <t>Pol132</t>
  </si>
  <si>
    <t>Narcissus poeticus</t>
  </si>
  <si>
    <t>Pol133</t>
  </si>
  <si>
    <t>Tulipa praestans 'Fusilier'</t>
  </si>
  <si>
    <t>Cibule 8/9</t>
  </si>
  <si>
    <t>Pol134</t>
  </si>
  <si>
    <t>Tulipa tarda</t>
  </si>
  <si>
    <t>Cibule 6/7</t>
  </si>
  <si>
    <t>DÍL 2</t>
  </si>
  <si>
    <t>SOUČET ODDÍLU ROSTLINNÝ MATERIÁL</t>
  </si>
  <si>
    <t>ODDÍL 3: SPECIFIKACE – OSTATNÍ MATERIÁL (SUBSTRÁTY, ŠTĚRKY, HNOJIVA, VODA)</t>
  </si>
  <si>
    <t>Pol135</t>
  </si>
  <si>
    <t>Borka (jemně drcená) na mulčování</t>
  </si>
  <si>
    <t>212 x 0,1 m3</t>
  </si>
  <si>
    <t>Pol140</t>
  </si>
  <si>
    <t>Substrát do štěrkového trvalkového záhonu (50% štěrk, 50% písek) – odpočet</t>
  </si>
  <si>
    <t>(42x0,5m3)x1,5</t>
  </si>
  <si>
    <t>Pol.N4</t>
  </si>
  <si>
    <t>Substrát do štěrkového trvalkového záhonu (25% štěrk, 25% písek, 50% ornice)</t>
  </si>
  <si>
    <t>Nový upravený substrát dle ZL</t>
  </si>
  <si>
    <t>Pol.N5</t>
  </si>
  <si>
    <t>Substrát pro výsadbu keřů a trvalek (nová položka)</t>
  </si>
  <si>
    <t>Výsadbový humózní substrát</t>
  </si>
  <si>
    <t>Pol148</t>
  </si>
  <si>
    <t>Hnojivo k rostlinám a trávníku – NPK (50g/m2, 200g/strom)</t>
  </si>
  <si>
    <t>(1371x0,05)+stávající</t>
  </si>
  <si>
    <t>kg</t>
  </si>
  <si>
    <t>Pol153</t>
  </si>
  <si>
    <t>Štěrk frakce 4/8 mm (včetně dopravy) – separační vrstva a mulč</t>
  </si>
  <si>
    <t>(352+98)x0,07-0,8 m3</t>
  </si>
  <si>
    <t>Pol155</t>
  </si>
  <si>
    <t>Voda pro zálivku rostlin</t>
  </si>
  <si>
    <t>Zálivka při výsadbě</t>
  </si>
  <si>
    <t>Pol156</t>
  </si>
  <si>
    <t>Voda pro zálivku rostlin v následné péči</t>
  </si>
  <si>
    <t>Následná péče – 3 vegetační období</t>
  </si>
  <si>
    <t>DÍL 3</t>
  </si>
  <si>
    <t>SOUČET ODDÍLU OSTATNÍ MATERIÁL</t>
  </si>
  <si>
    <t>CELKEM</t>
  </si>
  <si>
    <t>ZMĚNOVÝ LIST CELKEM (SOUČET DÍLŮ 1 + 2 + 3)</t>
  </si>
  <si>
    <t>PŮVODNÍ STRUKTURA SOUPISŮ PRACÍ DLE SOD</t>
  </si>
  <si>
    <t>Rozpad dílů SO 801 (Sadové úpravy) a VRN pro Část 01 a Část 02</t>
  </si>
  <si>
    <t>Kód dílu</t>
  </si>
  <si>
    <t>Název stavebního dílu / skupiny položek</t>
  </si>
  <si>
    <t>Podíl na části</t>
  </si>
  <si>
    <t>VÝKAZ VÝMĚR ČÁST 01 (045-1 A-24) – CELKEM 2 667 589,74 Kč BEZ DPH</t>
  </si>
  <si>
    <t>ŘEZ STROMŮ</t>
  </si>
  <si>
    <t>Řez stromů a keřů</t>
  </si>
  <si>
    <t>PŘÍPRAVA PLOCH</t>
  </si>
  <si>
    <t>Příprava ploch, skrývka a rozprostření ornice</t>
  </si>
  <si>
    <t>ZALOŽENÍ ZÁHONŮ KEŘŮ</t>
  </si>
  <si>
    <t>Založení záhonů keřů a trvalek</t>
  </si>
  <si>
    <t>ZALOŽENÍ ZÁHONŮ TRVA</t>
  </si>
  <si>
    <t>Založení záhonů trvalek</t>
  </si>
  <si>
    <t>VÝSADBA STROMU TR</t>
  </si>
  <si>
    <t>Výsadba stromu do travnaté plochy</t>
  </si>
  <si>
    <t>VÝSADBA STROMU OK</t>
  </si>
  <si>
    <t>Výsadba stromu na okraji záhonu</t>
  </si>
  <si>
    <t>VÝSADBA STRUKTUR</t>
  </si>
  <si>
    <t>Výsadba stromu se strukturálním substrátem</t>
  </si>
  <si>
    <t>PARKOVÝ TRÁVNÍK</t>
  </si>
  <si>
    <t>Založení parkového trávníku výsevem</t>
  </si>
  <si>
    <t>ODPLEVELENÍ</t>
  </si>
  <si>
    <t>Odplevelení, přihnojení a dosev</t>
  </si>
  <si>
    <t>LUČNÍ TRÁVNÍK</t>
  </si>
  <si>
    <t>Založení lučního trávníku</t>
  </si>
  <si>
    <t>CIBULOVINY</t>
  </si>
  <si>
    <t>Výsadba cibulovin</t>
  </si>
  <si>
    <t>DOKONČOVACÍ PRÁCE</t>
  </si>
  <si>
    <t>Dokončovací práce (dovoz vody, obruby)</t>
  </si>
  <si>
    <t>NÁSLEDNÁ PÉČE</t>
  </si>
  <si>
    <t>Následná péče - 3 vegetační období</t>
  </si>
  <si>
    <t>SPECIFIKACE ROSTLIN</t>
  </si>
  <si>
    <t>Rostlinný materiál (stromy, keře, trvalky, cibuloviny)</t>
  </si>
  <si>
    <t>SPECIFIKACE OSTATNÍ</t>
  </si>
  <si>
    <t>Ostatní materiál (substráty, štěrky, hnojiva, voda)</t>
  </si>
  <si>
    <t>VRN CELKEM</t>
  </si>
  <si>
    <t>Vedlejší rozpočtové náklady (průzkumy, ZS, inženýring, údržba)</t>
  </si>
  <si>
    <t>01 CELKEM</t>
  </si>
  <si>
    <t>SOUČET VÝKAZU VÝMĚR 01 (045-1 A-24)</t>
  </si>
  <si>
    <t>VÝKAZ VÝMĚR ČÁST 02 (045-1 B-24) – CELKEM 1 315 146,05 Kč BEZ DPH</t>
  </si>
  <si>
    <t>Založení záhonů trvalek na slunci</t>
  </si>
  <si>
    <t>02 CELKEM</t>
  </si>
  <si>
    <t>SOUČET VÝKAZU VÝMĚR 02 (045-1 B-24)</t>
  </si>
  <si>
    <t xml:space="preserve">Astrantia major Primadonna - pro požadované růžové zbarvení - Astr. major má primárně bílý květ </t>
  </si>
  <si>
    <t>D+M</t>
  </si>
  <si>
    <t>184813511</t>
  </si>
  <si>
    <t>Chemické odplevelení před založením kultury postřikem na široko ručně</t>
  </si>
  <si>
    <t>1612+421 m2</t>
  </si>
  <si>
    <t>SOUČET ODDÍLU PŘÍPRAVA A PRÁCE</t>
  </si>
  <si>
    <t>181151311</t>
  </si>
  <si>
    <t>Plošná úprava terénu přes 500 m2 zemina sk. 1 až 4 nerovnosti do 100 mm</t>
  </si>
  <si>
    <t>183403113</t>
  </si>
  <si>
    <t>Obdělání půdy frézováním v rovině a svahu do 1:5</t>
  </si>
  <si>
    <t>183403153</t>
  </si>
  <si>
    <t>Obdělání půdy hrabáním v rovině a svahu do 1:5</t>
  </si>
  <si>
    <t>183403161</t>
  </si>
  <si>
    <t>Obdělání půdy válením v rovině a svahu do 1:5</t>
  </si>
  <si>
    <t>181451131</t>
  </si>
  <si>
    <t>Založení parkového trávníku výsevem pl přes 1000 m2 v rovině</t>
  </si>
  <si>
    <t>185802113</t>
  </si>
  <si>
    <t>Hnojení půdy umělým hnojivem na široko v rovině (NPK)</t>
  </si>
  <si>
    <t>185804312.2</t>
  </si>
  <si>
    <t>Zalití rostlin vodou plocha přes 20 m2 (20l/m2)</t>
  </si>
  <si>
    <t>1269+102 m2</t>
  </si>
  <si>
    <t>0,00005t x 1371m2</t>
  </si>
  <si>
    <t>20l x 1371m2/1000</t>
  </si>
  <si>
    <t>Pokosení trávníku parkového pl do 10000 m2 s odvozem do 20 km v rovině a svahu do 1:5</t>
  </si>
  <si>
    <t>R</t>
  </si>
  <si>
    <t>Narušení travního drnu</t>
  </si>
  <si>
    <t xml:space="preserve">Obdělání půdy válením v rovině a svahu do 1:5 </t>
  </si>
  <si>
    <t>Založení lučního trávníku výsevem pl přes 1000 m2 v rovině a ve svahu do 1:5</t>
  </si>
  <si>
    <t>1833 m2</t>
  </si>
  <si>
    <t>36,66 l</t>
  </si>
  <si>
    <t>l</t>
  </si>
  <si>
    <t>143.240 + 44,46</t>
  </si>
  <si>
    <t>185804312.6</t>
  </si>
  <si>
    <t>573,840+39,6</t>
  </si>
  <si>
    <t>729 + 161</t>
  </si>
  <si>
    <t>Následná péče: Zalití rostlin vodou plocha přes 20 m2 - parkový trávník - 12x/první rok, 30l/m2</t>
  </si>
  <si>
    <t>111151121</t>
  </si>
  <si>
    <t>Pokosení trávníku parkového pl do 1000 m2 s odvozem do 20 km v rovině a svahu do 1:5, 10x/rok, 3 roky</t>
  </si>
  <si>
    <t>111151131</t>
  </si>
  <si>
    <t>Pokosení trávníku lučního pl do 1000 m2 s odvozem do 20 km v rovině a svahu do 1:5, 2x/rok, 3 roky</t>
  </si>
  <si>
    <t>3300 + 47820</t>
  </si>
  <si>
    <t>10998 + 10998</t>
  </si>
  <si>
    <t>Pol136</t>
  </si>
  <si>
    <t>Travní semeno - parková směs do sucha se zvýšeným podílem kostřavy drsnolisté, 25g/m2</t>
  </si>
  <si>
    <t>Pol137</t>
  </si>
  <si>
    <t>Travní semeno - travinobylinná směs pro dosev - složení viz TZ kapitola Zakládání trávníku, 20g/m2</t>
  </si>
  <si>
    <t>39,85 + 2,55</t>
  </si>
  <si>
    <t>36,66 + 0</t>
  </si>
  <si>
    <t>SPLNĚNO (Absolutní hodnota změn 13,58 % &lt; 15 %)</t>
  </si>
  <si>
    <t>SPLNĚNO (Čisté navýšení ceny o +7,68 %)</t>
  </si>
  <si>
    <t>10,63 % z původní smluvní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</si>
</sst>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Kč&quot;"/>
    <numFmt numFmtId="165" formatCode="0.00\ %"/>
    <numFmt numFmtId="166" formatCode="#,##0.000"/>
  </numFmts>
  <fonts count="14" x14ac:knownFonts="1">
    <font>
      <sz val="11"/>
      <color theme="1"/>
      <name val="Calibri"/>
      <family val="2"/>
      <scheme val="minor"/>
    </font>
    <font>
      <b/>
      <sz val="14"/>
      <color rgb="FF1E3A5F"/>
      <name val="Arial"/>
      <family val="2"/>
      <charset val="238"/>
    </font>
    <font>
      <b/>
      <sz val="11"/>
      <color rgb="FF374151"/>
      <name val="Arial"/>
      <family val="2"/>
      <charset val="238"/>
    </font>
    <font>
      <i/>
      <sz val="9"/>
      <color rgb="FF6B7280"/>
      <name val="Arial"/>
      <family val="2"/>
      <charset val="238"/>
    </font>
    <font>
      <b/>
      <sz val="11"/>
      <color rgb="FF1E3A5F"/>
      <name val="Arial"/>
      <family val="2"/>
      <charset val="238"/>
    </font>
    <font>
      <b/>
      <sz val="9"/>
      <color rgb="FFFFFFFF"/>
      <name val="Arial"/>
      <family val="2"/>
      <charset val="238"/>
    </font>
    <font>
      <sz val="9"/>
      <color rgb="FF1F2937"/>
      <name val="Arial"/>
      <family val="2"/>
      <charset val="238"/>
    </font>
    <font>
      <b/>
      <sz val="10"/>
      <color rgb="FF1E3A5F"/>
      <name val="Arial"/>
      <family val="2"/>
      <charset val="238"/>
    </font>
    <font>
      <b/>
      <sz val="10"/>
      <color rgb="FF1E5F42"/>
      <name val="Arial"/>
      <family val="2"/>
      <charset val="238"/>
    </font>
    <font>
      <b/>
      <sz val="9"/>
      <color rgb="FF1E5F42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rgb="FF1F2937"/>
      <name val="Arial"/>
      <family val="2"/>
      <charset val="238"/>
    </font>
    <font>
      <b/>
      <sz val="11"/>
      <color rgb="FF1F497D"/>
      <name val="Calibri"/>
      <family val="2"/>
      <charset val="238"/>
    </font>
    <font>
      <sz val="8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8FAFC"/>
      </patternFill>
    </fill>
    <fill>
      <patternFill patternType="solid">
        <fgColor rgb="FFE2E8F0"/>
      </patternFill>
    </fill>
    <fill>
      <patternFill patternType="solid">
        <fgColor rgb="FF1E5F42"/>
      </patternFill>
    </fill>
    <fill>
      <patternFill patternType="solid">
        <fgColor rgb="FFFDF2F2"/>
      </patternFill>
    </fill>
    <fill>
      <patternFill patternType="solid">
        <fgColor rgb="FFF0FDF4"/>
      </patternFill>
    </fill>
    <fill>
      <patternFill patternType="solid">
        <fgColor rgb="FFEAF7EE"/>
      </patternFill>
    </fill>
    <fill>
      <patternFill patternType="solid">
        <fgColor rgb="FFEDF4FA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2F2F2"/>
        <bgColor rgb="FFF2F2F2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double">
        <color rgb="FF1E3A5F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right" vertical="center"/>
    </xf>
    <xf numFmtId="165" fontId="6" fillId="3" borderId="1" xfId="0" applyNumberFormat="1" applyFont="1" applyFill="1" applyBorder="1" applyAlignment="1">
      <alignment horizontal="right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/>
    </xf>
    <xf numFmtId="164" fontId="7" fillId="4" borderId="2" xfId="0" applyNumberFormat="1" applyFont="1" applyFill="1" applyBorder="1" applyAlignment="1">
      <alignment horizontal="right" vertical="center"/>
    </xf>
    <xf numFmtId="165" fontId="7" fillId="4" borderId="2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164" fontId="6" fillId="6" borderId="1" xfId="0" applyNumberFormat="1" applyFont="1" applyFill="1" applyBorder="1" applyAlignment="1">
      <alignment horizontal="right" vertical="center"/>
    </xf>
    <xf numFmtId="164" fontId="6" fillId="7" borderId="1" xfId="0" applyNumberFormat="1" applyFont="1" applyFill="1" applyBorder="1" applyAlignment="1">
      <alignment horizontal="right" vertical="center"/>
    </xf>
    <xf numFmtId="0" fontId="8" fillId="8" borderId="2" xfId="0" applyFont="1" applyFill="1" applyBorder="1" applyAlignment="1">
      <alignment horizontal="left" vertical="center"/>
    </xf>
    <xf numFmtId="164" fontId="8" fillId="8" borderId="2" xfId="0" applyNumberFormat="1" applyFont="1" applyFill="1" applyBorder="1" applyAlignment="1">
      <alignment horizontal="right" vertical="center"/>
    </xf>
    <xf numFmtId="0" fontId="8" fillId="8" borderId="2" xfId="0" applyFont="1" applyFill="1" applyBorder="1" applyAlignment="1">
      <alignment horizontal="center" vertical="center"/>
    </xf>
    <xf numFmtId="165" fontId="8" fillId="8" borderId="2" xfId="0" applyNumberFormat="1" applyFont="1" applyFill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0" fontId="7" fillId="4" borderId="2" xfId="0" applyFont="1" applyFill="1" applyBorder="1"/>
    <xf numFmtId="0" fontId="7" fillId="9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left" vertical="center"/>
    </xf>
    <xf numFmtId="0" fontId="7" fillId="9" borderId="2" xfId="0" applyFont="1" applyFill="1" applyBorder="1"/>
    <xf numFmtId="164" fontId="7" fillId="9" borderId="2" xfId="0" applyNumberFormat="1" applyFont="1" applyFill="1" applyBorder="1" applyAlignment="1">
      <alignment horizontal="right" vertical="center"/>
    </xf>
    <xf numFmtId="166" fontId="6" fillId="0" borderId="1" xfId="0" applyNumberFormat="1" applyFont="1" applyBorder="1" applyAlignment="1">
      <alignment horizontal="right" vertical="center"/>
    </xf>
    <xf numFmtId="4" fontId="6" fillId="10" borderId="1" xfId="0" applyNumberFormat="1" applyFont="1" applyFill="1" applyBorder="1" applyAlignment="1">
      <alignment horizontal="right" vertical="center"/>
    </xf>
    <xf numFmtId="164" fontId="6" fillId="10" borderId="1" xfId="0" applyNumberFormat="1" applyFont="1" applyFill="1" applyBorder="1" applyAlignment="1">
      <alignment horizontal="right" vertical="center"/>
    </xf>
    <xf numFmtId="166" fontId="6" fillId="10" borderId="1" xfId="0" applyNumberFormat="1" applyFont="1" applyFill="1" applyBorder="1" applyAlignment="1">
      <alignment horizontal="right" vertical="center"/>
    </xf>
    <xf numFmtId="164" fontId="6" fillId="11" borderId="1" xfId="0" applyNumberFormat="1" applyFont="1" applyFill="1" applyBorder="1" applyAlignment="1">
      <alignment horizontal="right" vertical="center"/>
    </xf>
    <xf numFmtId="164" fontId="6" fillId="12" borderId="1" xfId="0" applyNumberFormat="1" applyFont="1" applyFill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4" fontId="11" fillId="10" borderId="1" xfId="0" applyNumberFormat="1" applyFont="1" applyFill="1" applyBorder="1" applyAlignment="1">
      <alignment horizontal="right" vertical="center"/>
    </xf>
    <xf numFmtId="164" fontId="11" fillId="10" borderId="1" xfId="0" applyNumberFormat="1" applyFont="1" applyFill="1" applyBorder="1" applyAlignment="1">
      <alignment horizontal="right" vertical="center"/>
    </xf>
    <xf numFmtId="4" fontId="11" fillId="0" borderId="1" xfId="0" applyNumberFormat="1" applyFont="1" applyBorder="1" applyAlignment="1">
      <alignment horizontal="right" vertical="center"/>
    </xf>
    <xf numFmtId="164" fontId="11" fillId="0" borderId="1" xfId="0" applyNumberFormat="1" applyFont="1" applyBorder="1" applyAlignment="1">
      <alignment horizontal="right" vertical="center"/>
    </xf>
    <xf numFmtId="164" fontId="11" fillId="12" borderId="1" xfId="0" applyNumberFormat="1" applyFont="1" applyFill="1" applyBorder="1" applyAlignment="1">
      <alignment horizontal="right" vertical="center"/>
    </xf>
    <xf numFmtId="0" fontId="10" fillId="0" borderId="0" xfId="0" applyFont="1"/>
    <xf numFmtId="0" fontId="9" fillId="7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2" fillId="13" borderId="0" xfId="0" applyFont="1" applyFill="1"/>
    <xf numFmtId="0" fontId="0" fillId="13" borderId="0" xfId="0" applyFill="1"/>
    <xf numFmtId="0" fontId="11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4" fontId="6" fillId="10" borderId="3" xfId="0" applyNumberFormat="1" applyFont="1" applyFill="1" applyBorder="1" applyAlignment="1">
      <alignment horizontal="right" vertical="center"/>
    </xf>
    <xf numFmtId="164" fontId="6" fillId="10" borderId="3" xfId="0" applyNumberFormat="1" applyFont="1" applyFill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64" fontId="6" fillId="12" borderId="3" xfId="0" applyNumberFormat="1" applyFont="1" applyFill="1" applyBorder="1" applyAlignment="1">
      <alignment horizontal="right" vertical="center"/>
    </xf>
    <xf numFmtId="0" fontId="8" fillId="8" borderId="1" xfId="0" applyFont="1" applyFill="1" applyBorder="1"/>
    <xf numFmtId="0" fontId="0" fillId="8" borderId="1" xfId="0" applyFill="1" applyBorder="1"/>
    <xf numFmtId="0" fontId="8" fillId="9" borderId="1" xfId="0" applyFont="1" applyFill="1" applyBorder="1"/>
    <xf numFmtId="0" fontId="0" fillId="9" borderId="1" xfId="0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4"/>
  <sheetViews>
    <sheetView tabSelected="1" workbookViewId="0">
      <pane xSplit="1" ySplit="7" topLeftCell="B8" activePane="bottomRight" state="frozen"/>
      <selection pane="topRight"/>
      <selection pane="bottomLeft"/>
      <selection pane="bottomRight" activeCell="E17" sqref="E17"/>
    </sheetView>
  </sheetViews>
  <sheetFormatPr defaultRowHeight="15" x14ac:dyDescent="0.25"/>
  <cols>
    <col min="1" max="1" width="3" customWidth="1"/>
    <col min="2" max="2" width="33.85546875" customWidth="1"/>
    <col min="3" max="3" width="45" customWidth="1"/>
    <col min="4" max="4" width="24" customWidth="1"/>
    <col min="5" max="5" width="20" customWidth="1"/>
    <col min="6" max="6" width="25" customWidth="1"/>
    <col min="7" max="7" width="24" customWidth="1"/>
    <col min="8" max="8" width="16" customWidth="1"/>
  </cols>
  <sheetData>
    <row r="2" spans="2:8" ht="18" x14ac:dyDescent="0.25">
      <c r="B2" s="1" t="s">
        <v>0</v>
      </c>
    </row>
    <row r="3" spans="2:8" x14ac:dyDescent="0.25">
      <c r="B3" s="2" t="s">
        <v>1</v>
      </c>
    </row>
    <row r="4" spans="2:8" x14ac:dyDescent="0.25">
      <c r="B4" s="3" t="s">
        <v>2</v>
      </c>
    </row>
    <row r="6" spans="2:8" x14ac:dyDescent="0.25">
      <c r="B6" s="4" t="s">
        <v>3</v>
      </c>
    </row>
    <row r="7" spans="2:8" ht="24" customHeight="1" x14ac:dyDescent="0.25"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</row>
    <row r="8" spans="2:8" ht="19.899999999999999" customHeight="1" x14ac:dyDescent="0.25">
      <c r="B8" s="6" t="s">
        <v>10</v>
      </c>
      <c r="C8" s="7" t="s">
        <v>11</v>
      </c>
      <c r="D8" s="8">
        <v>2106189.7400000002</v>
      </c>
      <c r="E8" s="8">
        <f>D8*0.21</f>
        <v>442299.84540000005</v>
      </c>
      <c r="F8" s="8">
        <f>D8+E8</f>
        <v>2548489.5854000002</v>
      </c>
      <c r="G8" s="9">
        <f>D8/$D$12</f>
        <v>0.5288298925799445</v>
      </c>
    </row>
    <row r="9" spans="2:8" ht="19.899999999999999" customHeight="1" x14ac:dyDescent="0.25">
      <c r="B9" s="10" t="s">
        <v>10</v>
      </c>
      <c r="C9" s="11" t="s">
        <v>12</v>
      </c>
      <c r="D9" s="12">
        <v>561400</v>
      </c>
      <c r="E9" s="12">
        <f>D9*0.21</f>
        <v>117894</v>
      </c>
      <c r="F9" s="12">
        <f>D9+E9</f>
        <v>679294</v>
      </c>
      <c r="G9" s="13">
        <f>D9/$D$12</f>
        <v>0.14095838378473005</v>
      </c>
    </row>
    <row r="10" spans="2:8" ht="19.899999999999999" customHeight="1" x14ac:dyDescent="0.25">
      <c r="B10" s="6" t="s">
        <v>13</v>
      </c>
      <c r="C10" s="7" t="s">
        <v>14</v>
      </c>
      <c r="D10" s="8">
        <v>974946.05</v>
      </c>
      <c r="E10" s="8">
        <f>D10*0.21</f>
        <v>204738.67050000001</v>
      </c>
      <c r="F10" s="8">
        <f>D10+E10</f>
        <v>1179684.7205000001</v>
      </c>
      <c r="G10" s="9">
        <f>D10/$D$12</f>
        <v>0.24479305216477842</v>
      </c>
    </row>
    <row r="11" spans="2:8" ht="19.899999999999999" customHeight="1" x14ac:dyDescent="0.25">
      <c r="B11" s="10" t="s">
        <v>13</v>
      </c>
      <c r="C11" s="11" t="s">
        <v>15</v>
      </c>
      <c r="D11" s="12">
        <v>340200</v>
      </c>
      <c r="E11" s="12">
        <f>D11*0.21</f>
        <v>71442</v>
      </c>
      <c r="F11" s="12">
        <f>D11+E11</f>
        <v>411642</v>
      </c>
      <c r="G11" s="13">
        <f>D11/$D$12</f>
        <v>8.5418671470547131E-2</v>
      </c>
    </row>
    <row r="12" spans="2:8" ht="22.15" customHeight="1" x14ac:dyDescent="0.25">
      <c r="B12" s="14" t="s">
        <v>16</v>
      </c>
      <c r="C12" s="15" t="s">
        <v>17</v>
      </c>
      <c r="D12" s="16">
        <f>SUM(D8:D11)</f>
        <v>3982735.79</v>
      </c>
      <c r="E12" s="16">
        <f>SUM(E8:E11)</f>
        <v>836374.5159</v>
      </c>
      <c r="F12" s="16">
        <f>SUM(F8:F11)</f>
        <v>4819110.3059</v>
      </c>
      <c r="G12" s="17">
        <f>SUM(G8:G11)</f>
        <v>1</v>
      </c>
    </row>
    <row r="14" spans="2:8" x14ac:dyDescent="0.25">
      <c r="B14" s="4" t="s">
        <v>18</v>
      </c>
    </row>
    <row r="15" spans="2:8" ht="24" customHeight="1" x14ac:dyDescent="0.25">
      <c r="B15" s="18" t="s">
        <v>19</v>
      </c>
      <c r="C15" s="18" t="s">
        <v>20</v>
      </c>
      <c r="D15" s="18" t="s">
        <v>21</v>
      </c>
      <c r="E15" s="18" t="s">
        <v>22</v>
      </c>
      <c r="F15" s="18" t="s">
        <v>23</v>
      </c>
      <c r="G15" s="18" t="s">
        <v>24</v>
      </c>
      <c r="H15" s="18" t="s">
        <v>25</v>
      </c>
    </row>
    <row r="16" spans="2:8" ht="19.899999999999999" customHeight="1" x14ac:dyDescent="0.25">
      <c r="B16" s="6" t="s">
        <v>26</v>
      </c>
      <c r="C16" s="7" t="s">
        <v>27</v>
      </c>
      <c r="D16" s="8">
        <f>'Položkový srovnávací rozpočet'!G49</f>
        <v>927570.7</v>
      </c>
      <c r="E16" s="19">
        <f>'Položkový srovnávací rozpočet'!I49</f>
        <v>58292.7</v>
      </c>
      <c r="F16" s="20">
        <f>'Položkový srovnávací rozpočet'!K49</f>
        <v>219284.2</v>
      </c>
      <c r="G16" s="8">
        <f>F16-E16</f>
        <v>160991.5</v>
      </c>
      <c r="H16" s="9">
        <f>G16/$D$12</f>
        <v>4.0422339941359756E-2</v>
      </c>
    </row>
    <row r="17" spans="2:8" ht="19.899999999999999" customHeight="1" x14ac:dyDescent="0.25">
      <c r="B17" s="6" t="s">
        <v>28</v>
      </c>
      <c r="C17" s="7" t="s">
        <v>29</v>
      </c>
      <c r="D17" s="8">
        <f>'Položkový srovnávací rozpočet'!G83</f>
        <v>189198.27</v>
      </c>
      <c r="E17" s="19">
        <f>'Položkový srovnávací rozpočet'!I83</f>
        <v>16840.199999999997</v>
      </c>
      <c r="F17" s="20">
        <f>'Položkový srovnávací rozpočet'!K83</f>
        <v>25760.02</v>
      </c>
      <c r="G17" s="8">
        <f>F17-E17</f>
        <v>8919.8200000000033</v>
      </c>
      <c r="H17" s="9">
        <f>G17/$D$12</f>
        <v>2.2396213232110992E-3</v>
      </c>
    </row>
    <row r="18" spans="2:8" ht="19.899999999999999" customHeight="1" x14ac:dyDescent="0.25">
      <c r="B18" s="6" t="s">
        <v>30</v>
      </c>
      <c r="C18" s="7" t="s">
        <v>31</v>
      </c>
      <c r="D18" s="8">
        <f>'Položkový srovnávací rozpočet'!G96</f>
        <v>198396.95939999999</v>
      </c>
      <c r="E18" s="19">
        <f>'Položkový srovnávací rozpočet'!I96</f>
        <v>42336.5</v>
      </c>
      <c r="F18" s="20">
        <f>'Položkový srovnávací rozpočet'!K96</f>
        <v>179006.3284</v>
      </c>
      <c r="G18" s="8">
        <f>F18-E18</f>
        <v>136669.8284</v>
      </c>
      <c r="H18" s="9">
        <f>G18/$D$12</f>
        <v>3.4315564879587458E-2</v>
      </c>
    </row>
    <row r="19" spans="2:8" ht="22.15" customHeight="1" x14ac:dyDescent="0.25">
      <c r="B19" s="14" t="s">
        <v>32</v>
      </c>
      <c r="C19" s="15" t="s">
        <v>33</v>
      </c>
      <c r="D19" s="16">
        <f>SUM(D16:D18)</f>
        <v>1315165.9294</v>
      </c>
      <c r="E19" s="16">
        <f>SUM(E16:E18)</f>
        <v>117469.4</v>
      </c>
      <c r="F19" s="16">
        <f>SUM(F16:F18)</f>
        <v>424050.54839999997</v>
      </c>
      <c r="G19" s="16">
        <f>F19-E19</f>
        <v>306581.14839999995</v>
      </c>
      <c r="H19" s="17">
        <f>G19/$D$12</f>
        <v>7.6977526144158301E-2</v>
      </c>
    </row>
    <row r="21" spans="2:8" x14ac:dyDescent="0.25">
      <c r="B21" s="4" t="s">
        <v>34</v>
      </c>
    </row>
    <row r="22" spans="2:8" ht="24" customHeight="1" x14ac:dyDescent="0.25">
      <c r="B22" s="5" t="s">
        <v>35</v>
      </c>
      <c r="C22" s="5" t="s">
        <v>36</v>
      </c>
      <c r="D22" s="5" t="s">
        <v>37</v>
      </c>
      <c r="E22" s="5" t="s">
        <v>7</v>
      </c>
      <c r="F22" s="5" t="s">
        <v>38</v>
      </c>
      <c r="G22" s="5" t="s">
        <v>39</v>
      </c>
    </row>
    <row r="23" spans="2:8" ht="19.899999999999999" customHeight="1" x14ac:dyDescent="0.25">
      <c r="B23" s="7" t="s">
        <v>40</v>
      </c>
      <c r="C23" s="8">
        <f>D12</f>
        <v>3982735.79</v>
      </c>
      <c r="D23" s="6" t="s">
        <v>41</v>
      </c>
      <c r="E23" s="8">
        <f>C23*0.21</f>
        <v>836374.5159</v>
      </c>
      <c r="F23" s="8">
        <f>C23+E23</f>
        <v>4819110.3059</v>
      </c>
      <c r="G23" s="9" t="s">
        <v>42</v>
      </c>
    </row>
    <row r="24" spans="2:8" ht="19.899999999999999" customHeight="1" x14ac:dyDescent="0.25">
      <c r="B24" s="7" t="s">
        <v>43</v>
      </c>
      <c r="C24" s="8">
        <f>-E19</f>
        <v>-117469.4</v>
      </c>
      <c r="D24" s="6" t="s">
        <v>41</v>
      </c>
      <c r="E24" s="8">
        <f>C24*0.21</f>
        <v>-24668.573999999997</v>
      </c>
      <c r="F24" s="8">
        <f>C24+E24</f>
        <v>-142137.97399999999</v>
      </c>
      <c r="G24" s="9">
        <f>-E19/$D$12</f>
        <v>-2.9494650459853878E-2</v>
      </c>
    </row>
    <row r="25" spans="2:8" ht="19.899999999999999" customHeight="1" x14ac:dyDescent="0.25">
      <c r="B25" s="7" t="s">
        <v>44</v>
      </c>
      <c r="C25" s="8">
        <f>F19</f>
        <v>424050.54839999997</v>
      </c>
      <c r="D25" s="6" t="s">
        <v>41</v>
      </c>
      <c r="E25" s="8">
        <f>C25*0.21</f>
        <v>89050.615163999988</v>
      </c>
      <c r="F25" s="8">
        <f>C25+E25</f>
        <v>513101.16356399993</v>
      </c>
      <c r="G25" s="9">
        <f>F19/$D$12</f>
        <v>0.10647217660401218</v>
      </c>
    </row>
    <row r="26" spans="2:8" ht="19.899999999999999" customHeight="1" x14ac:dyDescent="0.25">
      <c r="B26" s="7" t="s">
        <v>45</v>
      </c>
      <c r="C26" s="8">
        <f>G19</f>
        <v>306581.14839999995</v>
      </c>
      <c r="D26" s="6" t="s">
        <v>41</v>
      </c>
      <c r="E26" s="8">
        <f>C26*0.21</f>
        <v>64382.041163999987</v>
      </c>
      <c r="F26" s="8">
        <f>C26+E26</f>
        <v>370963.18956399994</v>
      </c>
      <c r="G26" s="9">
        <f>G19/$D$12</f>
        <v>7.6977526144158301E-2</v>
      </c>
    </row>
    <row r="27" spans="2:8" ht="24" customHeight="1" x14ac:dyDescent="0.25">
      <c r="B27" s="21" t="s">
        <v>46</v>
      </c>
      <c r="C27" s="22">
        <f>C23+C26</f>
        <v>4289316.9384000003</v>
      </c>
      <c r="D27" s="23" t="s">
        <v>41</v>
      </c>
      <c r="E27" s="22">
        <f>C27*0.21</f>
        <v>900756.55706400005</v>
      </c>
      <c r="F27" s="22">
        <f>C27+E27</f>
        <v>5190073.4954640009</v>
      </c>
      <c r="G27" s="24">
        <f>C26/C23</f>
        <v>7.6977526144158301E-2</v>
      </c>
    </row>
    <row r="29" spans="2:8" x14ac:dyDescent="0.25">
      <c r="B29" s="4" t="s">
        <v>47</v>
      </c>
    </row>
    <row r="30" spans="2:8" ht="24" customHeight="1" x14ac:dyDescent="0.25">
      <c r="B30" s="5" t="s">
        <v>48</v>
      </c>
      <c r="C30" s="5" t="s">
        <v>49</v>
      </c>
      <c r="D30" s="5" t="s">
        <v>50</v>
      </c>
      <c r="E30" s="5" t="s">
        <v>51</v>
      </c>
      <c r="F30" s="5" t="s">
        <v>52</v>
      </c>
    </row>
    <row r="31" spans="2:8" ht="24" x14ac:dyDescent="0.25">
      <c r="B31" s="47" t="s">
        <v>53</v>
      </c>
      <c r="C31" s="7" t="s">
        <v>54</v>
      </c>
      <c r="D31" s="8">
        <f>E19+F19</f>
        <v>541519.94839999999</v>
      </c>
      <c r="E31" s="9">
        <f>(E19+F19)/D12</f>
        <v>0.13596682706386606</v>
      </c>
      <c r="F31" s="45" t="s">
        <v>346</v>
      </c>
    </row>
    <row r="32" spans="2:8" ht="24" x14ac:dyDescent="0.25">
      <c r="B32" s="47" t="s">
        <v>55</v>
      </c>
      <c r="C32" s="7" t="s">
        <v>56</v>
      </c>
      <c r="D32" s="8">
        <f>G19</f>
        <v>306581.14839999995</v>
      </c>
      <c r="E32" s="9">
        <f>G19/D12</f>
        <v>7.6977526144158301E-2</v>
      </c>
      <c r="F32" s="45" t="s">
        <v>347</v>
      </c>
    </row>
    <row r="33" spans="2:6" ht="19.899999999999999" customHeight="1" x14ac:dyDescent="0.25">
      <c r="B33" s="47" t="s">
        <v>57</v>
      </c>
      <c r="C33" s="7" t="s">
        <v>58</v>
      </c>
      <c r="D33" s="8">
        <f>F19</f>
        <v>424050.54839999997</v>
      </c>
      <c r="E33" s="9">
        <f>F19/D12</f>
        <v>0.10647217660401218</v>
      </c>
      <c r="F33" s="46" t="s">
        <v>348</v>
      </c>
    </row>
    <row r="34" spans="2:6" ht="19.899999999999999" customHeight="1" x14ac:dyDescent="0.25">
      <c r="B34" s="47" t="s">
        <v>59</v>
      </c>
      <c r="C34" s="7" t="s">
        <v>60</v>
      </c>
      <c r="D34" s="8">
        <f>E19</f>
        <v>117469.4</v>
      </c>
      <c r="E34" s="9">
        <f>E19/D12</f>
        <v>2.9494650459853878E-2</v>
      </c>
      <c r="F34" s="46" t="s">
        <v>61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98"/>
  <sheetViews>
    <sheetView workbookViewId="0">
      <pane xSplit="4" ySplit="5" topLeftCell="F56" activePane="bottomRight" state="frozen"/>
      <selection pane="topRight"/>
      <selection pane="bottomLeft"/>
      <selection pane="bottomRight" activeCell="J94" sqref="J94"/>
    </sheetView>
  </sheetViews>
  <sheetFormatPr defaultRowHeight="15" x14ac:dyDescent="0.25"/>
  <cols>
    <col min="1" max="1" width="14" customWidth="1"/>
    <col min="2" max="2" width="46" customWidth="1"/>
    <col min="3" max="3" width="32" customWidth="1"/>
    <col min="4" max="4" width="8" customWidth="1"/>
    <col min="5" max="6" width="14" customWidth="1"/>
    <col min="7" max="7" width="18" customWidth="1"/>
    <col min="8" max="8" width="15" customWidth="1"/>
    <col min="9" max="9" width="18" customWidth="1"/>
    <col min="10" max="10" width="15" customWidth="1"/>
    <col min="11" max="11" width="18" customWidth="1"/>
    <col min="12" max="12" width="16" customWidth="1"/>
    <col min="13" max="13" width="20" customWidth="1"/>
  </cols>
  <sheetData>
    <row r="2" spans="1:13" ht="18" x14ac:dyDescent="0.25">
      <c r="A2" s="1" t="s">
        <v>62</v>
      </c>
    </row>
    <row r="3" spans="1:13" x14ac:dyDescent="0.25">
      <c r="A3" s="3" t="s">
        <v>63</v>
      </c>
    </row>
    <row r="5" spans="1:13" ht="28.15" customHeight="1" x14ac:dyDescent="0.25">
      <c r="A5" s="5" t="s">
        <v>64</v>
      </c>
      <c r="B5" s="5" t="s">
        <v>65</v>
      </c>
      <c r="C5" s="5" t="s">
        <v>66</v>
      </c>
      <c r="D5" s="5" t="s">
        <v>67</v>
      </c>
      <c r="E5" s="5" t="s">
        <v>68</v>
      </c>
      <c r="F5" s="5" t="s">
        <v>69</v>
      </c>
      <c r="G5" s="5" t="s">
        <v>70</v>
      </c>
      <c r="H5" s="5" t="s">
        <v>71</v>
      </c>
      <c r="I5" s="5" t="s">
        <v>72</v>
      </c>
      <c r="J5" s="5" t="s">
        <v>73</v>
      </c>
      <c r="K5" s="5" t="s">
        <v>74</v>
      </c>
      <c r="L5" s="5" t="s">
        <v>75</v>
      </c>
      <c r="M5" s="5" t="s">
        <v>76</v>
      </c>
    </row>
    <row r="6" spans="1:13" x14ac:dyDescent="0.25">
      <c r="A6" s="48" t="s">
        <v>262</v>
      </c>
      <c r="B6" s="49"/>
      <c r="C6" s="49"/>
      <c r="D6" s="49"/>
      <c r="E6" s="49"/>
      <c r="F6" s="49"/>
      <c r="G6" s="49"/>
      <c r="H6" s="49"/>
    </row>
    <row r="7" spans="1:13" x14ac:dyDescent="0.25">
      <c r="A7" s="6" t="s">
        <v>300</v>
      </c>
      <c r="B7" s="7" t="s">
        <v>301</v>
      </c>
      <c r="C7" s="7" t="s">
        <v>302</v>
      </c>
      <c r="D7" s="6" t="s">
        <v>85</v>
      </c>
      <c r="E7" s="32">
        <v>2033</v>
      </c>
      <c r="F7" s="33">
        <v>3.7</v>
      </c>
      <c r="G7" s="33">
        <f t="shared" ref="G7" si="0">E7*F7</f>
        <v>7522.1</v>
      </c>
      <c r="H7" s="25">
        <v>0</v>
      </c>
      <c r="I7" s="8">
        <f t="shared" ref="I7" si="1">H7*F7</f>
        <v>0</v>
      </c>
      <c r="J7" s="25">
        <v>166</v>
      </c>
      <c r="K7" s="36">
        <f t="shared" ref="K7" si="2">J7*F7</f>
        <v>614.20000000000005</v>
      </c>
      <c r="L7" s="25">
        <f>E7-H7+J7</f>
        <v>2199</v>
      </c>
      <c r="M7" s="8">
        <f t="shared" ref="M7" si="3">L7*F7</f>
        <v>8136.3</v>
      </c>
    </row>
    <row r="8" spans="1:13" ht="22.15" customHeight="1" x14ac:dyDescent="0.25">
      <c r="A8" s="59" t="s">
        <v>77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</row>
    <row r="9" spans="1:13" ht="24" x14ac:dyDescent="0.25">
      <c r="A9" s="6" t="s">
        <v>78</v>
      </c>
      <c r="B9" s="47" t="s">
        <v>79</v>
      </c>
      <c r="C9" s="7" t="s">
        <v>80</v>
      </c>
      <c r="D9" s="6" t="s">
        <v>81</v>
      </c>
      <c r="E9" s="32">
        <v>684</v>
      </c>
      <c r="F9" s="33">
        <v>45</v>
      </c>
      <c r="G9" s="33">
        <f t="shared" ref="G9:G48" si="4">E9*F9</f>
        <v>30780</v>
      </c>
      <c r="H9" s="25">
        <v>684</v>
      </c>
      <c r="I9" s="35">
        <f t="shared" ref="I9:I48" si="5">H9*F9</f>
        <v>30780</v>
      </c>
      <c r="J9" s="25">
        <v>0</v>
      </c>
      <c r="K9" s="8">
        <f t="shared" ref="K9:K48" si="6">J9*F9</f>
        <v>0</v>
      </c>
      <c r="L9" s="25">
        <f t="shared" ref="L9:L48" si="7">E9-H9+J9</f>
        <v>0</v>
      </c>
      <c r="M9" s="8">
        <f t="shared" ref="M9:M48" si="8">L9*F9</f>
        <v>0</v>
      </c>
    </row>
    <row r="10" spans="1:13" ht="24" x14ac:dyDescent="0.25">
      <c r="A10" s="6" t="s">
        <v>82</v>
      </c>
      <c r="B10" s="47" t="s">
        <v>83</v>
      </c>
      <c r="C10" s="7" t="s">
        <v>84</v>
      </c>
      <c r="D10" s="6" t="s">
        <v>85</v>
      </c>
      <c r="E10" s="32">
        <v>562</v>
      </c>
      <c r="F10" s="33">
        <v>35</v>
      </c>
      <c r="G10" s="33">
        <f t="shared" si="4"/>
        <v>19670</v>
      </c>
      <c r="H10" s="25">
        <v>0</v>
      </c>
      <c r="I10" s="8">
        <f t="shared" si="5"/>
        <v>0</v>
      </c>
      <c r="J10" s="25">
        <v>29</v>
      </c>
      <c r="K10" s="36">
        <f t="shared" si="6"/>
        <v>1015</v>
      </c>
      <c r="L10" s="25">
        <f t="shared" si="7"/>
        <v>591</v>
      </c>
      <c r="M10" s="8">
        <f t="shared" si="8"/>
        <v>20685</v>
      </c>
    </row>
    <row r="11" spans="1:13" ht="24" x14ac:dyDescent="0.25">
      <c r="A11" s="6" t="s">
        <v>86</v>
      </c>
      <c r="B11" s="47" t="s">
        <v>87</v>
      </c>
      <c r="C11" s="7" t="s">
        <v>88</v>
      </c>
      <c r="D11" s="6" t="s">
        <v>85</v>
      </c>
      <c r="E11" s="32">
        <v>662</v>
      </c>
      <c r="F11" s="33">
        <v>1</v>
      </c>
      <c r="G11" s="33">
        <f t="shared" si="4"/>
        <v>662</v>
      </c>
      <c r="H11" s="25">
        <v>0</v>
      </c>
      <c r="I11" s="8">
        <f t="shared" si="5"/>
        <v>0</v>
      </c>
      <c r="J11" s="25">
        <v>29</v>
      </c>
      <c r="K11" s="36">
        <f t="shared" si="6"/>
        <v>29</v>
      </c>
      <c r="L11" s="25">
        <f t="shared" si="7"/>
        <v>691</v>
      </c>
      <c r="M11" s="8">
        <f t="shared" si="8"/>
        <v>691</v>
      </c>
    </row>
    <row r="12" spans="1:13" ht="24" x14ac:dyDescent="0.25">
      <c r="A12" s="6" t="s">
        <v>89</v>
      </c>
      <c r="B12" s="47" t="s">
        <v>90</v>
      </c>
      <c r="C12" s="7" t="s">
        <v>91</v>
      </c>
      <c r="D12" s="6" t="s">
        <v>92</v>
      </c>
      <c r="E12" s="32">
        <v>1952</v>
      </c>
      <c r="F12" s="33">
        <v>20</v>
      </c>
      <c r="G12" s="33">
        <f t="shared" si="4"/>
        <v>39040</v>
      </c>
      <c r="H12" s="25">
        <v>0</v>
      </c>
      <c r="I12" s="8">
        <f t="shared" si="5"/>
        <v>0</v>
      </c>
      <c r="J12" s="25">
        <v>232</v>
      </c>
      <c r="K12" s="36">
        <f t="shared" si="6"/>
        <v>4640</v>
      </c>
      <c r="L12" s="25">
        <f t="shared" si="7"/>
        <v>2184</v>
      </c>
      <c r="M12" s="8">
        <f t="shared" si="8"/>
        <v>43680</v>
      </c>
    </row>
    <row r="13" spans="1:13" ht="24" x14ac:dyDescent="0.25">
      <c r="A13" s="6" t="s">
        <v>93</v>
      </c>
      <c r="B13" s="47" t="s">
        <v>94</v>
      </c>
      <c r="C13" s="7" t="s">
        <v>91</v>
      </c>
      <c r="D13" s="6" t="s">
        <v>92</v>
      </c>
      <c r="E13" s="32">
        <v>1952</v>
      </c>
      <c r="F13" s="33">
        <v>30</v>
      </c>
      <c r="G13" s="33">
        <f t="shared" si="4"/>
        <v>58560</v>
      </c>
      <c r="H13" s="25">
        <v>0</v>
      </c>
      <c r="I13" s="8">
        <f t="shared" si="5"/>
        <v>0</v>
      </c>
      <c r="J13" s="25">
        <v>232</v>
      </c>
      <c r="K13" s="36">
        <f t="shared" si="6"/>
        <v>6960</v>
      </c>
      <c r="L13" s="25">
        <f t="shared" si="7"/>
        <v>2184</v>
      </c>
      <c r="M13" s="8">
        <f t="shared" si="8"/>
        <v>65520</v>
      </c>
    </row>
    <row r="14" spans="1:13" x14ac:dyDescent="0.25">
      <c r="A14" s="6" t="s">
        <v>95</v>
      </c>
      <c r="B14" s="47" t="s">
        <v>96</v>
      </c>
      <c r="C14" s="7" t="s">
        <v>97</v>
      </c>
      <c r="D14" s="6" t="s">
        <v>85</v>
      </c>
      <c r="E14" s="32">
        <v>210</v>
      </c>
      <c r="F14" s="33">
        <v>35</v>
      </c>
      <c r="G14" s="33">
        <f t="shared" si="4"/>
        <v>7350</v>
      </c>
      <c r="H14" s="25">
        <v>11.7</v>
      </c>
      <c r="I14" s="35">
        <f t="shared" si="5"/>
        <v>409.5</v>
      </c>
      <c r="J14" s="25">
        <v>0</v>
      </c>
      <c r="K14" s="8">
        <f t="shared" si="6"/>
        <v>0</v>
      </c>
      <c r="L14" s="25">
        <f t="shared" si="7"/>
        <v>198.3</v>
      </c>
      <c r="M14" s="8">
        <f t="shared" si="8"/>
        <v>6940.5</v>
      </c>
    </row>
    <row r="15" spans="1:13" x14ac:dyDescent="0.25">
      <c r="A15" s="6" t="s">
        <v>98</v>
      </c>
      <c r="B15" s="47" t="s">
        <v>99</v>
      </c>
      <c r="C15" s="7" t="s">
        <v>100</v>
      </c>
      <c r="D15" s="6" t="s">
        <v>85</v>
      </c>
      <c r="E15" s="32">
        <v>452</v>
      </c>
      <c r="F15" s="33">
        <v>45</v>
      </c>
      <c r="G15" s="33">
        <f t="shared" si="4"/>
        <v>20340</v>
      </c>
      <c r="H15" s="25">
        <v>0</v>
      </c>
      <c r="I15" s="8">
        <f t="shared" si="5"/>
        <v>0</v>
      </c>
      <c r="J15" s="25">
        <v>54</v>
      </c>
      <c r="K15" s="36">
        <f t="shared" si="6"/>
        <v>2430</v>
      </c>
      <c r="L15" s="25">
        <f t="shared" si="7"/>
        <v>506</v>
      </c>
      <c r="M15" s="8">
        <f t="shared" si="8"/>
        <v>22770</v>
      </c>
    </row>
    <row r="16" spans="1:13" ht="24" x14ac:dyDescent="0.25">
      <c r="A16" s="6" t="s">
        <v>101</v>
      </c>
      <c r="B16" s="47" t="s">
        <v>102</v>
      </c>
      <c r="C16" s="7" t="s">
        <v>103</v>
      </c>
      <c r="D16" s="6" t="s">
        <v>104</v>
      </c>
      <c r="E16" s="34">
        <v>3.3000000000000002E-2</v>
      </c>
      <c r="F16" s="33">
        <v>10000</v>
      </c>
      <c r="G16" s="33">
        <f t="shared" si="4"/>
        <v>330</v>
      </c>
      <c r="H16" s="25">
        <v>0</v>
      </c>
      <c r="I16" s="8">
        <f t="shared" si="5"/>
        <v>0</v>
      </c>
      <c r="J16" s="31">
        <v>2E-3</v>
      </c>
      <c r="K16" s="36">
        <f t="shared" si="6"/>
        <v>20</v>
      </c>
      <c r="L16" s="25">
        <f t="shared" si="7"/>
        <v>3.5000000000000003E-2</v>
      </c>
      <c r="M16" s="8">
        <f t="shared" si="8"/>
        <v>350.00000000000006</v>
      </c>
    </row>
    <row r="17" spans="1:13" ht="24" x14ac:dyDescent="0.25">
      <c r="A17" s="6" t="s">
        <v>105</v>
      </c>
      <c r="B17" s="47" t="s">
        <v>106</v>
      </c>
      <c r="C17" s="7" t="s">
        <v>107</v>
      </c>
      <c r="D17" s="6" t="s">
        <v>81</v>
      </c>
      <c r="E17" s="32">
        <v>82.2</v>
      </c>
      <c r="F17" s="33">
        <v>240</v>
      </c>
      <c r="G17" s="33">
        <f t="shared" si="4"/>
        <v>19728</v>
      </c>
      <c r="H17" s="25">
        <v>0</v>
      </c>
      <c r="I17" s="8">
        <f t="shared" si="5"/>
        <v>0</v>
      </c>
      <c r="J17" s="25">
        <v>2.3199999999999998</v>
      </c>
      <c r="K17" s="36">
        <f t="shared" si="6"/>
        <v>556.79999999999995</v>
      </c>
      <c r="L17" s="25">
        <f t="shared" si="7"/>
        <v>84.52</v>
      </c>
      <c r="M17" s="8">
        <f t="shared" si="8"/>
        <v>20284.8</v>
      </c>
    </row>
    <row r="18" spans="1:13" x14ac:dyDescent="0.25">
      <c r="A18" s="6" t="s">
        <v>108</v>
      </c>
      <c r="B18" s="47" t="s">
        <v>109</v>
      </c>
      <c r="C18" s="7" t="s">
        <v>110</v>
      </c>
      <c r="D18" s="6" t="s">
        <v>85</v>
      </c>
      <c r="E18" s="32">
        <v>98</v>
      </c>
      <c r="F18" s="33">
        <v>65</v>
      </c>
      <c r="G18" s="33">
        <f t="shared" si="4"/>
        <v>6370</v>
      </c>
      <c r="H18" s="25">
        <v>26</v>
      </c>
      <c r="I18" s="35">
        <f t="shared" si="5"/>
        <v>1690</v>
      </c>
      <c r="J18" s="25">
        <v>0</v>
      </c>
      <c r="K18" s="8">
        <f t="shared" si="6"/>
        <v>0</v>
      </c>
      <c r="L18" s="25">
        <f t="shared" si="7"/>
        <v>72</v>
      </c>
      <c r="M18" s="8">
        <f t="shared" si="8"/>
        <v>4680</v>
      </c>
    </row>
    <row r="19" spans="1:13" ht="24" x14ac:dyDescent="0.25">
      <c r="A19" s="6" t="s">
        <v>111</v>
      </c>
      <c r="B19" s="47" t="s">
        <v>112</v>
      </c>
      <c r="C19" s="7" t="s">
        <v>110</v>
      </c>
      <c r="D19" s="6" t="s">
        <v>85</v>
      </c>
      <c r="E19" s="32">
        <v>98</v>
      </c>
      <c r="F19" s="33">
        <v>15</v>
      </c>
      <c r="G19" s="33">
        <f t="shared" si="4"/>
        <v>1470</v>
      </c>
      <c r="H19" s="25">
        <v>26</v>
      </c>
      <c r="I19" s="35">
        <f t="shared" si="5"/>
        <v>390</v>
      </c>
      <c r="J19" s="25">
        <v>0</v>
      </c>
      <c r="K19" s="8">
        <f t="shared" si="6"/>
        <v>0</v>
      </c>
      <c r="L19" s="25">
        <f t="shared" si="7"/>
        <v>72</v>
      </c>
      <c r="M19" s="8">
        <f t="shared" si="8"/>
        <v>1080</v>
      </c>
    </row>
    <row r="20" spans="1:13" ht="24" x14ac:dyDescent="0.25">
      <c r="A20" s="6" t="s">
        <v>113</v>
      </c>
      <c r="B20" s="47" t="s">
        <v>114</v>
      </c>
      <c r="C20" s="7" t="s">
        <v>115</v>
      </c>
      <c r="D20" s="6" t="s">
        <v>92</v>
      </c>
      <c r="E20" s="32">
        <v>754</v>
      </c>
      <c r="F20" s="33">
        <v>20</v>
      </c>
      <c r="G20" s="33">
        <f t="shared" si="4"/>
        <v>15080</v>
      </c>
      <c r="H20" s="25">
        <v>178</v>
      </c>
      <c r="I20" s="35">
        <f t="shared" si="5"/>
        <v>3560</v>
      </c>
      <c r="J20" s="25">
        <v>0</v>
      </c>
      <c r="K20" s="8">
        <f t="shared" si="6"/>
        <v>0</v>
      </c>
      <c r="L20" s="25">
        <f t="shared" si="7"/>
        <v>576</v>
      </c>
      <c r="M20" s="8">
        <f t="shared" si="8"/>
        <v>11520</v>
      </c>
    </row>
    <row r="21" spans="1:13" ht="24" x14ac:dyDescent="0.25">
      <c r="A21" s="6" t="s">
        <v>116</v>
      </c>
      <c r="B21" s="47" t="s">
        <v>117</v>
      </c>
      <c r="C21" s="7" t="s">
        <v>115</v>
      </c>
      <c r="D21" s="6" t="s">
        <v>92</v>
      </c>
      <c r="E21" s="32">
        <v>754</v>
      </c>
      <c r="F21" s="33">
        <v>25</v>
      </c>
      <c r="G21" s="33">
        <f t="shared" si="4"/>
        <v>18850</v>
      </c>
      <c r="H21" s="25">
        <v>178</v>
      </c>
      <c r="I21" s="35">
        <f t="shared" si="5"/>
        <v>4450</v>
      </c>
      <c r="J21" s="25">
        <v>0</v>
      </c>
      <c r="K21" s="8">
        <f t="shared" si="6"/>
        <v>0</v>
      </c>
      <c r="L21" s="25">
        <f t="shared" si="7"/>
        <v>576</v>
      </c>
      <c r="M21" s="8">
        <f t="shared" si="8"/>
        <v>14400</v>
      </c>
    </row>
    <row r="22" spans="1:13" x14ac:dyDescent="0.25">
      <c r="A22" s="6" t="s">
        <v>118</v>
      </c>
      <c r="B22" s="47" t="s">
        <v>99</v>
      </c>
      <c r="C22" s="7" t="s">
        <v>110</v>
      </c>
      <c r="D22" s="6" t="s">
        <v>85</v>
      </c>
      <c r="E22" s="32">
        <v>98</v>
      </c>
      <c r="F22" s="33">
        <v>45</v>
      </c>
      <c r="G22" s="33">
        <f t="shared" si="4"/>
        <v>4410</v>
      </c>
      <c r="H22" s="25">
        <v>26</v>
      </c>
      <c r="I22" s="35">
        <f t="shared" si="5"/>
        <v>1170</v>
      </c>
      <c r="J22" s="25">
        <v>0</v>
      </c>
      <c r="K22" s="8">
        <f t="shared" si="6"/>
        <v>0</v>
      </c>
      <c r="L22" s="25">
        <f t="shared" si="7"/>
        <v>72</v>
      </c>
      <c r="M22" s="8">
        <f t="shared" si="8"/>
        <v>3240</v>
      </c>
    </row>
    <row r="23" spans="1:13" x14ac:dyDescent="0.25">
      <c r="A23" s="6" t="s">
        <v>119</v>
      </c>
      <c r="B23" s="47" t="s">
        <v>120</v>
      </c>
      <c r="C23" s="7" t="s">
        <v>121</v>
      </c>
      <c r="D23" s="6" t="s">
        <v>81</v>
      </c>
      <c r="E23" s="32">
        <v>7.54</v>
      </c>
      <c r="F23" s="33">
        <v>240</v>
      </c>
      <c r="G23" s="33">
        <f t="shared" si="4"/>
        <v>1809.6</v>
      </c>
      <c r="H23" s="25">
        <v>1.78</v>
      </c>
      <c r="I23" s="35">
        <f t="shared" si="5"/>
        <v>427.2</v>
      </c>
      <c r="J23" s="25">
        <v>0</v>
      </c>
      <c r="K23" s="8">
        <f t="shared" si="6"/>
        <v>0</v>
      </c>
      <c r="L23" s="25">
        <f t="shared" si="7"/>
        <v>5.76</v>
      </c>
      <c r="M23" s="8">
        <f t="shared" si="8"/>
        <v>1382.3999999999999</v>
      </c>
    </row>
    <row r="24" spans="1:13" x14ac:dyDescent="0.25">
      <c r="A24" s="6" t="s">
        <v>122</v>
      </c>
      <c r="B24" s="47" t="s">
        <v>123</v>
      </c>
      <c r="C24" s="7" t="s">
        <v>124</v>
      </c>
      <c r="D24" s="6" t="s">
        <v>92</v>
      </c>
      <c r="E24" s="32">
        <v>5040</v>
      </c>
      <c r="F24" s="33">
        <v>2</v>
      </c>
      <c r="G24" s="33">
        <f t="shared" si="4"/>
        <v>10080</v>
      </c>
      <c r="H24" s="25">
        <v>0</v>
      </c>
      <c r="I24" s="8">
        <f t="shared" si="5"/>
        <v>0</v>
      </c>
      <c r="J24" s="25">
        <v>135</v>
      </c>
      <c r="K24" s="36">
        <f t="shared" si="6"/>
        <v>270</v>
      </c>
      <c r="L24" s="25">
        <f t="shared" si="7"/>
        <v>5175</v>
      </c>
      <c r="M24" s="8">
        <f t="shared" si="8"/>
        <v>10350</v>
      </c>
    </row>
    <row r="25" spans="1:13" x14ac:dyDescent="0.25">
      <c r="A25" s="6" t="s">
        <v>125</v>
      </c>
      <c r="B25" s="47" t="s">
        <v>126</v>
      </c>
      <c r="C25" s="7" t="s">
        <v>124</v>
      </c>
      <c r="D25" s="6" t="s">
        <v>92</v>
      </c>
      <c r="E25" s="32">
        <v>5040</v>
      </c>
      <c r="F25" s="33">
        <v>3</v>
      </c>
      <c r="G25" s="33">
        <f t="shared" si="4"/>
        <v>15120</v>
      </c>
      <c r="H25" s="25">
        <v>0</v>
      </c>
      <c r="I25" s="8">
        <f t="shared" si="5"/>
        <v>0</v>
      </c>
      <c r="J25" s="25">
        <v>135</v>
      </c>
      <c r="K25" s="36">
        <f t="shared" si="6"/>
        <v>405</v>
      </c>
      <c r="L25" s="25">
        <f t="shared" si="7"/>
        <v>5175</v>
      </c>
      <c r="M25" s="8">
        <f t="shared" si="8"/>
        <v>15525</v>
      </c>
    </row>
    <row r="26" spans="1:13" ht="24" x14ac:dyDescent="0.25">
      <c r="A26" s="6" t="s">
        <v>304</v>
      </c>
      <c r="B26" s="47" t="s">
        <v>305</v>
      </c>
      <c r="C26" s="7" t="s">
        <v>318</v>
      </c>
      <c r="D26" s="6" t="s">
        <v>85</v>
      </c>
      <c r="E26" s="32">
        <v>1371</v>
      </c>
      <c r="F26" s="33">
        <v>15</v>
      </c>
      <c r="G26" s="33">
        <f t="shared" si="4"/>
        <v>20565</v>
      </c>
      <c r="H26" s="25">
        <v>0</v>
      </c>
      <c r="I26" s="8">
        <f t="shared" ref="I26:I37" si="9">H26*F26</f>
        <v>0</v>
      </c>
      <c r="J26" s="25">
        <v>166</v>
      </c>
      <c r="K26" s="36">
        <f t="shared" ref="K26:K37" si="10">J26*F26</f>
        <v>2490</v>
      </c>
      <c r="L26" s="25">
        <f t="shared" ref="L26:L37" si="11">E26-H26+J26</f>
        <v>1537</v>
      </c>
      <c r="M26" s="8">
        <f t="shared" ref="M26:M37" si="12">L26*F26</f>
        <v>23055</v>
      </c>
    </row>
    <row r="27" spans="1:13" x14ac:dyDescent="0.25">
      <c r="A27" s="6" t="s">
        <v>306</v>
      </c>
      <c r="B27" s="47" t="s">
        <v>307</v>
      </c>
      <c r="C27" s="7" t="s">
        <v>318</v>
      </c>
      <c r="D27" s="6" t="s">
        <v>85</v>
      </c>
      <c r="E27" s="32">
        <v>1371</v>
      </c>
      <c r="F27" s="33">
        <v>15</v>
      </c>
      <c r="G27" s="33">
        <f t="shared" si="4"/>
        <v>20565</v>
      </c>
      <c r="H27" s="25">
        <v>0</v>
      </c>
      <c r="I27" s="8">
        <f t="shared" si="9"/>
        <v>0</v>
      </c>
      <c r="J27" s="25">
        <v>166</v>
      </c>
      <c r="K27" s="36">
        <f t="shared" si="10"/>
        <v>2490</v>
      </c>
      <c r="L27" s="25">
        <f t="shared" si="11"/>
        <v>1537</v>
      </c>
      <c r="M27" s="8">
        <f t="shared" si="12"/>
        <v>23055</v>
      </c>
    </row>
    <row r="28" spans="1:13" x14ac:dyDescent="0.25">
      <c r="A28" s="6" t="s">
        <v>308</v>
      </c>
      <c r="B28" s="47" t="s">
        <v>309</v>
      </c>
      <c r="C28" s="7" t="s">
        <v>318</v>
      </c>
      <c r="D28" s="6" t="s">
        <v>85</v>
      </c>
      <c r="E28" s="32">
        <v>1371</v>
      </c>
      <c r="F28" s="33">
        <v>5</v>
      </c>
      <c r="G28" s="33">
        <f t="shared" si="4"/>
        <v>6855</v>
      </c>
      <c r="H28" s="25">
        <v>0</v>
      </c>
      <c r="I28" s="8">
        <f t="shared" si="9"/>
        <v>0</v>
      </c>
      <c r="J28" s="25">
        <v>166</v>
      </c>
      <c r="K28" s="36">
        <f t="shared" si="10"/>
        <v>830</v>
      </c>
      <c r="L28" s="25">
        <f t="shared" si="11"/>
        <v>1537</v>
      </c>
      <c r="M28" s="8">
        <f t="shared" si="12"/>
        <v>7685</v>
      </c>
    </row>
    <row r="29" spans="1:13" x14ac:dyDescent="0.25">
      <c r="A29" s="6" t="s">
        <v>310</v>
      </c>
      <c r="B29" s="47" t="s">
        <v>311</v>
      </c>
      <c r="C29" s="7" t="s">
        <v>318</v>
      </c>
      <c r="D29" s="6" t="s">
        <v>85</v>
      </c>
      <c r="E29" s="32">
        <v>1371</v>
      </c>
      <c r="F29" s="33">
        <v>5</v>
      </c>
      <c r="G29" s="33">
        <f t="shared" si="4"/>
        <v>6855</v>
      </c>
      <c r="H29" s="25">
        <v>0</v>
      </c>
      <c r="I29" s="8">
        <f t="shared" si="9"/>
        <v>0</v>
      </c>
      <c r="J29" s="25">
        <v>166</v>
      </c>
      <c r="K29" s="36">
        <f t="shared" si="10"/>
        <v>830</v>
      </c>
      <c r="L29" s="25">
        <f t="shared" si="11"/>
        <v>1537</v>
      </c>
      <c r="M29" s="8">
        <f t="shared" si="12"/>
        <v>7685</v>
      </c>
    </row>
    <row r="30" spans="1:13" ht="24" x14ac:dyDescent="0.25">
      <c r="A30" s="6" t="s">
        <v>312</v>
      </c>
      <c r="B30" s="47" t="s">
        <v>313</v>
      </c>
      <c r="C30" s="7" t="s">
        <v>318</v>
      </c>
      <c r="D30" s="6" t="s">
        <v>85</v>
      </c>
      <c r="E30" s="32">
        <v>1371</v>
      </c>
      <c r="F30" s="33">
        <v>15</v>
      </c>
      <c r="G30" s="33">
        <f t="shared" si="4"/>
        <v>20565</v>
      </c>
      <c r="H30" s="25">
        <v>0</v>
      </c>
      <c r="I30" s="8">
        <f t="shared" si="9"/>
        <v>0</v>
      </c>
      <c r="J30" s="25">
        <v>166</v>
      </c>
      <c r="K30" s="36">
        <f t="shared" si="10"/>
        <v>2490</v>
      </c>
      <c r="L30" s="25">
        <f t="shared" si="11"/>
        <v>1537</v>
      </c>
      <c r="M30" s="8">
        <f t="shared" si="12"/>
        <v>23055</v>
      </c>
    </row>
    <row r="31" spans="1:13" x14ac:dyDescent="0.25">
      <c r="A31" s="6" t="s">
        <v>314</v>
      </c>
      <c r="B31" s="47" t="s">
        <v>315</v>
      </c>
      <c r="C31" s="7" t="s">
        <v>319</v>
      </c>
      <c r="D31" s="6" t="s">
        <v>104</v>
      </c>
      <c r="E31" s="32">
        <v>6.8000000000000005E-2</v>
      </c>
      <c r="F31" s="33">
        <v>15000</v>
      </c>
      <c r="G31" s="33">
        <f t="shared" si="4"/>
        <v>1020.0000000000001</v>
      </c>
      <c r="H31" s="25">
        <v>0</v>
      </c>
      <c r="I31" s="8">
        <f t="shared" si="9"/>
        <v>0</v>
      </c>
      <c r="J31" s="31">
        <v>8.0000000000000002E-3</v>
      </c>
      <c r="K31" s="36">
        <f t="shared" si="10"/>
        <v>120</v>
      </c>
      <c r="L31" s="25">
        <f t="shared" si="11"/>
        <v>7.6000000000000012E-2</v>
      </c>
      <c r="M31" s="8">
        <f t="shared" si="12"/>
        <v>1140.0000000000002</v>
      </c>
    </row>
    <row r="32" spans="1:13" x14ac:dyDescent="0.25">
      <c r="A32" s="6" t="s">
        <v>316</v>
      </c>
      <c r="B32" s="47" t="s">
        <v>317</v>
      </c>
      <c r="C32" s="7" t="s">
        <v>320</v>
      </c>
      <c r="D32" s="6" t="s">
        <v>81</v>
      </c>
      <c r="E32" s="32">
        <v>27.419999999999998</v>
      </c>
      <c r="F32" s="33">
        <v>190</v>
      </c>
      <c r="G32" s="33">
        <f t="shared" si="4"/>
        <v>5209.7999999999993</v>
      </c>
      <c r="H32" s="25">
        <v>0</v>
      </c>
      <c r="I32" s="8">
        <f t="shared" si="9"/>
        <v>0</v>
      </c>
      <c r="J32" s="25">
        <v>3.32</v>
      </c>
      <c r="K32" s="36">
        <f t="shared" si="10"/>
        <v>630.79999999999995</v>
      </c>
      <c r="L32" s="25">
        <f t="shared" si="11"/>
        <v>30.74</v>
      </c>
      <c r="M32" s="8">
        <f t="shared" si="12"/>
        <v>5840.5999999999995</v>
      </c>
    </row>
    <row r="33" spans="1:13" ht="24" x14ac:dyDescent="0.25">
      <c r="A33" s="6">
        <v>111151221</v>
      </c>
      <c r="B33" s="47" t="s">
        <v>321</v>
      </c>
      <c r="C33" s="7" t="s">
        <v>326</v>
      </c>
      <c r="D33" s="6" t="s">
        <v>85</v>
      </c>
      <c r="E33" s="32">
        <v>1833</v>
      </c>
      <c r="F33" s="33">
        <v>3</v>
      </c>
      <c r="G33" s="33">
        <f t="shared" si="4"/>
        <v>5499</v>
      </c>
      <c r="H33" s="25">
        <v>0</v>
      </c>
      <c r="I33" s="8">
        <f t="shared" si="9"/>
        <v>0</v>
      </c>
      <c r="J33" s="25">
        <v>38</v>
      </c>
      <c r="K33" s="36">
        <f t="shared" si="10"/>
        <v>114</v>
      </c>
      <c r="L33" s="25">
        <f t="shared" si="11"/>
        <v>1871</v>
      </c>
      <c r="M33" s="8">
        <f t="shared" si="12"/>
        <v>5613</v>
      </c>
    </row>
    <row r="34" spans="1:13" x14ac:dyDescent="0.25">
      <c r="A34" s="6" t="s">
        <v>322</v>
      </c>
      <c r="B34" s="47" t="s">
        <v>323</v>
      </c>
      <c r="C34" s="7" t="s">
        <v>326</v>
      </c>
      <c r="D34" s="6" t="s">
        <v>85</v>
      </c>
      <c r="E34" s="32">
        <v>1833</v>
      </c>
      <c r="F34" s="33">
        <v>2</v>
      </c>
      <c r="G34" s="33">
        <f t="shared" si="4"/>
        <v>3666</v>
      </c>
      <c r="H34" s="25">
        <v>0</v>
      </c>
      <c r="I34" s="8">
        <f t="shared" si="9"/>
        <v>0</v>
      </c>
      <c r="J34" s="25">
        <v>38</v>
      </c>
      <c r="K34" s="36">
        <f t="shared" si="10"/>
        <v>76</v>
      </c>
      <c r="L34" s="25">
        <f t="shared" si="11"/>
        <v>1871</v>
      </c>
      <c r="M34" s="8">
        <f t="shared" si="12"/>
        <v>3742</v>
      </c>
    </row>
    <row r="35" spans="1:13" x14ac:dyDescent="0.25">
      <c r="A35" s="6">
        <v>183403161</v>
      </c>
      <c r="B35" s="47" t="s">
        <v>324</v>
      </c>
      <c r="C35" s="7" t="s">
        <v>326</v>
      </c>
      <c r="D35" s="6" t="s">
        <v>85</v>
      </c>
      <c r="E35" s="32">
        <v>1833</v>
      </c>
      <c r="F35" s="33">
        <v>5</v>
      </c>
      <c r="G35" s="33">
        <f t="shared" si="4"/>
        <v>9165</v>
      </c>
      <c r="H35" s="25">
        <v>0</v>
      </c>
      <c r="I35" s="8">
        <f t="shared" si="9"/>
        <v>0</v>
      </c>
      <c r="J35" s="25">
        <v>38</v>
      </c>
      <c r="K35" s="36">
        <f t="shared" si="10"/>
        <v>190</v>
      </c>
      <c r="L35" s="25">
        <f t="shared" si="11"/>
        <v>1871</v>
      </c>
      <c r="M35" s="8">
        <f t="shared" si="12"/>
        <v>9355</v>
      </c>
    </row>
    <row r="36" spans="1:13" ht="24" x14ac:dyDescent="0.25">
      <c r="A36" s="6">
        <v>181451121</v>
      </c>
      <c r="B36" s="47" t="s">
        <v>325</v>
      </c>
      <c r="C36" s="7" t="s">
        <v>326</v>
      </c>
      <c r="D36" s="6" t="s">
        <v>85</v>
      </c>
      <c r="E36" s="32">
        <v>1833</v>
      </c>
      <c r="F36" s="33">
        <v>15</v>
      </c>
      <c r="G36" s="33">
        <f t="shared" si="4"/>
        <v>27495</v>
      </c>
      <c r="H36" s="25">
        <v>0</v>
      </c>
      <c r="I36" s="8">
        <f t="shared" si="9"/>
        <v>0</v>
      </c>
      <c r="J36" s="25">
        <v>38</v>
      </c>
      <c r="K36" s="36">
        <f t="shared" si="10"/>
        <v>570</v>
      </c>
      <c r="L36" s="25">
        <f t="shared" si="11"/>
        <v>1871</v>
      </c>
      <c r="M36" s="8">
        <f t="shared" si="12"/>
        <v>28065</v>
      </c>
    </row>
    <row r="37" spans="1:13" x14ac:dyDescent="0.25">
      <c r="A37" s="6">
        <v>185804312</v>
      </c>
      <c r="B37" s="47" t="s">
        <v>317</v>
      </c>
      <c r="C37" s="7" t="s">
        <v>327</v>
      </c>
      <c r="D37" s="6" t="s">
        <v>328</v>
      </c>
      <c r="E37" s="32">
        <v>36.660000000000004</v>
      </c>
      <c r="F37" s="33">
        <v>190</v>
      </c>
      <c r="G37" s="33">
        <f t="shared" si="4"/>
        <v>6965.4000000000005</v>
      </c>
      <c r="H37" s="25">
        <v>0</v>
      </c>
      <c r="I37" s="8">
        <f t="shared" si="9"/>
        <v>0</v>
      </c>
      <c r="J37" s="25">
        <v>0.76</v>
      </c>
      <c r="K37" s="36">
        <f t="shared" si="10"/>
        <v>144.4</v>
      </c>
      <c r="L37" s="25">
        <f t="shared" si="11"/>
        <v>37.42</v>
      </c>
      <c r="M37" s="8">
        <f t="shared" si="12"/>
        <v>7109.8</v>
      </c>
    </row>
    <row r="38" spans="1:13" x14ac:dyDescent="0.25">
      <c r="A38" s="6" t="s">
        <v>127</v>
      </c>
      <c r="B38" s="47" t="s">
        <v>128</v>
      </c>
      <c r="C38" s="7" t="s">
        <v>329</v>
      </c>
      <c r="D38" s="6" t="s">
        <v>81</v>
      </c>
      <c r="E38" s="32">
        <v>187.7</v>
      </c>
      <c r="F38" s="33">
        <v>190</v>
      </c>
      <c r="G38" s="33">
        <f t="shared" si="4"/>
        <v>35663</v>
      </c>
      <c r="H38" s="25">
        <v>0</v>
      </c>
      <c r="I38" s="8">
        <f t="shared" si="5"/>
        <v>0</v>
      </c>
      <c r="J38" s="25">
        <v>4.62</v>
      </c>
      <c r="K38" s="36">
        <f t="shared" si="6"/>
        <v>877.80000000000007</v>
      </c>
      <c r="L38" s="25">
        <f t="shared" si="7"/>
        <v>192.32</v>
      </c>
      <c r="M38" s="8">
        <f t="shared" si="8"/>
        <v>36540.799999999996</v>
      </c>
    </row>
    <row r="39" spans="1:13" ht="24" x14ac:dyDescent="0.25">
      <c r="A39" s="6" t="s">
        <v>129</v>
      </c>
      <c r="B39" s="47" t="s">
        <v>130</v>
      </c>
      <c r="C39" s="7" t="s">
        <v>131</v>
      </c>
      <c r="D39" s="6" t="s">
        <v>132</v>
      </c>
      <c r="E39" s="32">
        <v>129.80000000000001</v>
      </c>
      <c r="F39" s="33">
        <v>470</v>
      </c>
      <c r="G39" s="33">
        <f t="shared" si="4"/>
        <v>61006.000000000007</v>
      </c>
      <c r="H39" s="25">
        <v>32.799999999999997</v>
      </c>
      <c r="I39" s="35">
        <f t="shared" si="5"/>
        <v>15415.999999999998</v>
      </c>
      <c r="J39" s="25">
        <v>0</v>
      </c>
      <c r="K39" s="8">
        <f t="shared" si="6"/>
        <v>0</v>
      </c>
      <c r="L39" s="25">
        <f t="shared" si="7"/>
        <v>97.000000000000014</v>
      </c>
      <c r="M39" s="8">
        <f t="shared" si="8"/>
        <v>45590.000000000007</v>
      </c>
    </row>
    <row r="40" spans="1:13" s="44" customFormat="1" ht="19.149999999999999" customHeight="1" x14ac:dyDescent="0.25">
      <c r="A40" s="37" t="s">
        <v>133</v>
      </c>
      <c r="B40" s="38" t="s">
        <v>134</v>
      </c>
      <c r="C40" s="38" t="s">
        <v>135</v>
      </c>
      <c r="D40" s="37" t="s">
        <v>81</v>
      </c>
      <c r="E40" s="39">
        <v>0</v>
      </c>
      <c r="F40" s="40">
        <v>680</v>
      </c>
      <c r="G40" s="40">
        <f t="shared" si="4"/>
        <v>0</v>
      </c>
      <c r="H40" s="41">
        <v>0</v>
      </c>
      <c r="I40" s="42">
        <f t="shared" si="5"/>
        <v>0</v>
      </c>
      <c r="J40" s="41">
        <v>171.7</v>
      </c>
      <c r="K40" s="43">
        <f t="shared" si="6"/>
        <v>116755.99999999999</v>
      </c>
      <c r="L40" s="41">
        <f t="shared" si="7"/>
        <v>171.7</v>
      </c>
      <c r="M40" s="42">
        <f t="shared" si="8"/>
        <v>116755.99999999999</v>
      </c>
    </row>
    <row r="41" spans="1:13" s="44" customFormat="1" ht="24" x14ac:dyDescent="0.25">
      <c r="A41" s="37" t="s">
        <v>136</v>
      </c>
      <c r="B41" s="50" t="s">
        <v>137</v>
      </c>
      <c r="C41" s="38" t="s">
        <v>138</v>
      </c>
      <c r="D41" s="37" t="s">
        <v>139</v>
      </c>
      <c r="E41" s="39">
        <v>0</v>
      </c>
      <c r="F41" s="40">
        <v>45000</v>
      </c>
      <c r="G41" s="40">
        <f t="shared" si="4"/>
        <v>0</v>
      </c>
      <c r="H41" s="41">
        <v>0</v>
      </c>
      <c r="I41" s="42">
        <f t="shared" si="5"/>
        <v>0</v>
      </c>
      <c r="J41" s="41">
        <v>1</v>
      </c>
      <c r="K41" s="43">
        <f t="shared" si="6"/>
        <v>45000</v>
      </c>
      <c r="L41" s="41">
        <f t="shared" si="7"/>
        <v>1</v>
      </c>
      <c r="M41" s="42">
        <f t="shared" si="8"/>
        <v>45000</v>
      </c>
    </row>
    <row r="42" spans="1:13" ht="24" x14ac:dyDescent="0.25">
      <c r="A42" s="6" t="s">
        <v>140</v>
      </c>
      <c r="B42" s="47" t="s">
        <v>141</v>
      </c>
      <c r="C42" s="7" t="s">
        <v>142</v>
      </c>
      <c r="D42" s="6" t="s">
        <v>81</v>
      </c>
      <c r="E42" s="32">
        <v>61</v>
      </c>
      <c r="F42" s="33">
        <v>190</v>
      </c>
      <c r="G42" s="33">
        <f t="shared" si="4"/>
        <v>11590</v>
      </c>
      <c r="H42" s="25">
        <v>0</v>
      </c>
      <c r="I42" s="8">
        <f t="shared" si="5"/>
        <v>0</v>
      </c>
      <c r="J42" s="25">
        <v>0.54</v>
      </c>
      <c r="K42" s="36">
        <f t="shared" si="6"/>
        <v>102.60000000000001</v>
      </c>
      <c r="L42" s="25">
        <f t="shared" si="7"/>
        <v>61.54</v>
      </c>
      <c r="M42" s="8">
        <f t="shared" si="8"/>
        <v>11692.6</v>
      </c>
    </row>
    <row r="43" spans="1:13" ht="24" x14ac:dyDescent="0.25">
      <c r="A43" s="6" t="s">
        <v>330</v>
      </c>
      <c r="B43" s="47" t="s">
        <v>333</v>
      </c>
      <c r="C43" s="7" t="s">
        <v>331</v>
      </c>
      <c r="D43" s="6" t="s">
        <v>81</v>
      </c>
      <c r="E43" s="32">
        <v>613.44000000000005</v>
      </c>
      <c r="F43" s="33">
        <v>190</v>
      </c>
      <c r="G43" s="33">
        <f t="shared" si="4"/>
        <v>116553.60000000001</v>
      </c>
      <c r="H43" s="25">
        <v>0</v>
      </c>
      <c r="I43" s="8">
        <f t="shared" si="5"/>
        <v>0</v>
      </c>
      <c r="J43" s="25">
        <v>60</v>
      </c>
      <c r="K43" s="36">
        <f t="shared" si="6"/>
        <v>11400</v>
      </c>
      <c r="L43" s="25">
        <f t="shared" si="7"/>
        <v>673.44</v>
      </c>
      <c r="M43" s="8">
        <f t="shared" si="8"/>
        <v>127953.60000000001</v>
      </c>
    </row>
    <row r="44" spans="1:13" ht="24" x14ac:dyDescent="0.25">
      <c r="A44" s="6" t="s">
        <v>143</v>
      </c>
      <c r="B44" s="47" t="s">
        <v>144</v>
      </c>
      <c r="C44" s="7" t="s">
        <v>332</v>
      </c>
      <c r="D44" s="6" t="s">
        <v>81</v>
      </c>
      <c r="E44" s="32">
        <v>890</v>
      </c>
      <c r="F44" s="33">
        <v>50</v>
      </c>
      <c r="G44" s="33">
        <f t="shared" si="4"/>
        <v>44500</v>
      </c>
      <c r="H44" s="25">
        <v>0</v>
      </c>
      <c r="I44" s="8">
        <f t="shared" si="5"/>
        <v>0</v>
      </c>
      <c r="J44" s="25">
        <v>60.54</v>
      </c>
      <c r="K44" s="36">
        <f t="shared" si="6"/>
        <v>3027</v>
      </c>
      <c r="L44" s="25">
        <f t="shared" si="7"/>
        <v>950.54</v>
      </c>
      <c r="M44" s="8">
        <f t="shared" si="8"/>
        <v>47527</v>
      </c>
    </row>
    <row r="45" spans="1:13" ht="24" x14ac:dyDescent="0.25">
      <c r="A45" s="6" t="s">
        <v>145</v>
      </c>
      <c r="B45" s="47" t="s">
        <v>146</v>
      </c>
      <c r="C45" s="7" t="s">
        <v>147</v>
      </c>
      <c r="D45" s="6" t="s">
        <v>85</v>
      </c>
      <c r="E45" s="32">
        <v>3078</v>
      </c>
      <c r="F45" s="33">
        <v>12</v>
      </c>
      <c r="G45" s="33">
        <f t="shared" si="4"/>
        <v>36936</v>
      </c>
      <c r="H45" s="25">
        <v>0</v>
      </c>
      <c r="I45" s="8">
        <f t="shared" si="5"/>
        <v>0</v>
      </c>
      <c r="J45" s="25">
        <v>9</v>
      </c>
      <c r="K45" s="36">
        <f t="shared" si="6"/>
        <v>108</v>
      </c>
      <c r="L45" s="25">
        <f t="shared" si="7"/>
        <v>3087</v>
      </c>
      <c r="M45" s="8">
        <f t="shared" si="8"/>
        <v>37044</v>
      </c>
    </row>
    <row r="46" spans="1:13" ht="24" x14ac:dyDescent="0.25">
      <c r="A46" s="6" t="s">
        <v>148</v>
      </c>
      <c r="B46" s="47" t="s">
        <v>149</v>
      </c>
      <c r="C46" s="7" t="s">
        <v>150</v>
      </c>
      <c r="D46" s="6" t="s">
        <v>85</v>
      </c>
      <c r="E46" s="32">
        <v>1026</v>
      </c>
      <c r="F46" s="33">
        <v>12</v>
      </c>
      <c r="G46" s="33">
        <f t="shared" si="4"/>
        <v>12312</v>
      </c>
      <c r="H46" s="25">
        <v>0</v>
      </c>
      <c r="I46" s="8">
        <f t="shared" si="5"/>
        <v>0</v>
      </c>
      <c r="J46" s="25">
        <v>3</v>
      </c>
      <c r="K46" s="36">
        <f t="shared" si="6"/>
        <v>36</v>
      </c>
      <c r="L46" s="25">
        <f t="shared" si="7"/>
        <v>1029</v>
      </c>
      <c r="M46" s="8">
        <f t="shared" si="8"/>
        <v>12348</v>
      </c>
    </row>
    <row r="47" spans="1:13" ht="24" x14ac:dyDescent="0.25">
      <c r="A47" s="51" t="s">
        <v>334</v>
      </c>
      <c r="B47" s="52" t="s">
        <v>335</v>
      </c>
      <c r="C47" s="53" t="s">
        <v>338</v>
      </c>
      <c r="D47" s="51" t="s">
        <v>85</v>
      </c>
      <c r="E47" s="54">
        <v>51120</v>
      </c>
      <c r="F47" s="55">
        <v>2.7</v>
      </c>
      <c r="G47" s="55">
        <f t="shared" si="4"/>
        <v>138024</v>
      </c>
      <c r="H47" s="25">
        <v>0</v>
      </c>
      <c r="I47" s="8">
        <f t="shared" si="5"/>
        <v>0</v>
      </c>
      <c r="J47" s="56">
        <v>4980</v>
      </c>
      <c r="K47" s="58">
        <f t="shared" si="6"/>
        <v>13446</v>
      </c>
      <c r="L47" s="56">
        <f t="shared" si="7"/>
        <v>56100</v>
      </c>
      <c r="M47" s="57">
        <f t="shared" si="8"/>
        <v>151470</v>
      </c>
    </row>
    <row r="48" spans="1:13" ht="24" x14ac:dyDescent="0.25">
      <c r="A48" s="51" t="s">
        <v>336</v>
      </c>
      <c r="B48" s="52" t="s">
        <v>337</v>
      </c>
      <c r="C48" s="53" t="s">
        <v>339</v>
      </c>
      <c r="D48" s="51" t="s">
        <v>85</v>
      </c>
      <c r="E48" s="54">
        <v>21996</v>
      </c>
      <c r="F48" s="55">
        <v>2.7</v>
      </c>
      <c r="G48" s="55">
        <f t="shared" si="4"/>
        <v>59389.200000000004</v>
      </c>
      <c r="H48" s="25">
        <v>0</v>
      </c>
      <c r="I48" s="8">
        <f t="shared" si="5"/>
        <v>0</v>
      </c>
      <c r="J48" s="56">
        <v>228</v>
      </c>
      <c r="K48" s="58">
        <f t="shared" si="6"/>
        <v>615.6</v>
      </c>
      <c r="L48" s="56">
        <f t="shared" si="7"/>
        <v>22224</v>
      </c>
      <c r="M48" s="57">
        <f t="shared" si="8"/>
        <v>60004.800000000003</v>
      </c>
    </row>
    <row r="49" spans="1:15" ht="22.15" customHeight="1" x14ac:dyDescent="0.25">
      <c r="A49" s="14" t="s">
        <v>151</v>
      </c>
      <c r="B49" s="15" t="s">
        <v>303</v>
      </c>
      <c r="C49" s="26"/>
      <c r="D49" s="26"/>
      <c r="E49" s="26"/>
      <c r="F49" s="26"/>
      <c r="G49" s="16">
        <f>SUM(G7:G48)</f>
        <v>927570.7</v>
      </c>
      <c r="H49" s="26"/>
      <c r="I49" s="16">
        <f>SUM(I7:I48)</f>
        <v>58292.7</v>
      </c>
      <c r="J49" s="26"/>
      <c r="K49" s="16">
        <f>SUM(K7:K48)</f>
        <v>219284.2</v>
      </c>
      <c r="L49" s="26"/>
      <c r="M49" s="16">
        <f>SUM(M7:M46)</f>
        <v>877087.39999999991</v>
      </c>
    </row>
    <row r="51" spans="1:15" ht="22.15" customHeight="1" x14ac:dyDescent="0.25">
      <c r="A51" s="59" t="s">
        <v>152</v>
      </c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</row>
    <row r="52" spans="1:15" ht="19.149999999999999" customHeight="1" x14ac:dyDescent="0.25">
      <c r="A52" s="6" t="s">
        <v>153</v>
      </c>
      <c r="B52" s="7" t="s">
        <v>154</v>
      </c>
      <c r="C52" s="7" t="s">
        <v>155</v>
      </c>
      <c r="D52" s="6" t="s">
        <v>92</v>
      </c>
      <c r="E52" s="32">
        <v>119</v>
      </c>
      <c r="F52" s="33">
        <v>33.799999999999997</v>
      </c>
      <c r="G52" s="33">
        <f t="shared" ref="G52:G82" si="13">E52*F52</f>
        <v>4022.2</v>
      </c>
      <c r="H52" s="25">
        <v>72</v>
      </c>
      <c r="I52" s="35">
        <f t="shared" ref="I52:I82" si="14">H52*F52</f>
        <v>2433.6</v>
      </c>
      <c r="J52" s="25">
        <v>0</v>
      </c>
      <c r="K52" s="8">
        <f t="shared" ref="K52:K82" si="15">J52*F52</f>
        <v>0</v>
      </c>
      <c r="L52" s="25">
        <f t="shared" ref="L52:L82" si="16">E52-H52+J52</f>
        <v>47</v>
      </c>
      <c r="M52" s="8">
        <f t="shared" ref="M52:M82" si="17">L52*F52</f>
        <v>1588.6</v>
      </c>
    </row>
    <row r="53" spans="1:15" ht="19.149999999999999" customHeight="1" x14ac:dyDescent="0.25">
      <c r="A53" s="6" t="s">
        <v>156</v>
      </c>
      <c r="B53" s="7" t="s">
        <v>157</v>
      </c>
      <c r="C53" s="7" t="s">
        <v>155</v>
      </c>
      <c r="D53" s="6" t="s">
        <v>92</v>
      </c>
      <c r="E53" s="32">
        <v>121</v>
      </c>
      <c r="F53" s="33">
        <v>33.799999999999997</v>
      </c>
      <c r="G53" s="33">
        <f t="shared" si="13"/>
        <v>4089.7999999999997</v>
      </c>
      <c r="H53" s="25">
        <v>16</v>
      </c>
      <c r="I53" s="35">
        <f t="shared" si="14"/>
        <v>540.79999999999995</v>
      </c>
      <c r="J53" s="25">
        <v>0</v>
      </c>
      <c r="K53" s="8">
        <f t="shared" si="15"/>
        <v>0</v>
      </c>
      <c r="L53" s="25">
        <f t="shared" si="16"/>
        <v>105</v>
      </c>
      <c r="M53" s="8">
        <f t="shared" si="17"/>
        <v>3548.9999999999995</v>
      </c>
    </row>
    <row r="54" spans="1:15" ht="19.149999999999999" customHeight="1" x14ac:dyDescent="0.25">
      <c r="A54" s="6" t="s">
        <v>158</v>
      </c>
      <c r="B54" s="7" t="s">
        <v>159</v>
      </c>
      <c r="C54" s="7" t="s">
        <v>155</v>
      </c>
      <c r="D54" s="6" t="s">
        <v>92</v>
      </c>
      <c r="E54" s="32">
        <v>92</v>
      </c>
      <c r="F54" s="33">
        <v>39</v>
      </c>
      <c r="G54" s="33">
        <f t="shared" si="13"/>
        <v>3588</v>
      </c>
      <c r="H54" s="25">
        <v>0</v>
      </c>
      <c r="I54" s="8">
        <f t="shared" si="14"/>
        <v>0</v>
      </c>
      <c r="J54" s="25">
        <v>6</v>
      </c>
      <c r="K54" s="36">
        <f t="shared" si="15"/>
        <v>234</v>
      </c>
      <c r="L54" s="25">
        <f t="shared" si="16"/>
        <v>98</v>
      </c>
      <c r="M54" s="8">
        <f t="shared" si="17"/>
        <v>3822</v>
      </c>
    </row>
    <row r="55" spans="1:15" s="44" customFormat="1" ht="19.149999999999999" customHeight="1" x14ac:dyDescent="0.25">
      <c r="A55" s="37" t="s">
        <v>160</v>
      </c>
      <c r="B55" s="38" t="s">
        <v>161</v>
      </c>
      <c r="C55" s="38" t="s">
        <v>162</v>
      </c>
      <c r="D55" s="37" t="s">
        <v>92</v>
      </c>
      <c r="E55" s="39">
        <v>0</v>
      </c>
      <c r="F55" s="40">
        <v>59</v>
      </c>
      <c r="G55" s="40">
        <f t="shared" si="13"/>
        <v>0</v>
      </c>
      <c r="H55" s="41">
        <v>0</v>
      </c>
      <c r="I55" s="42">
        <f t="shared" si="14"/>
        <v>0</v>
      </c>
      <c r="J55" s="41">
        <v>22</v>
      </c>
      <c r="K55" s="43">
        <f t="shared" si="15"/>
        <v>1298</v>
      </c>
      <c r="L55" s="41">
        <f t="shared" si="16"/>
        <v>22</v>
      </c>
      <c r="M55" s="42">
        <f t="shared" si="17"/>
        <v>1298</v>
      </c>
      <c r="O55" s="44" t="s">
        <v>298</v>
      </c>
    </row>
    <row r="56" spans="1:15" ht="19.149999999999999" customHeight="1" x14ac:dyDescent="0.25">
      <c r="A56" s="6" t="s">
        <v>163</v>
      </c>
      <c r="B56" s="7" t="s">
        <v>164</v>
      </c>
      <c r="C56" s="7" t="s">
        <v>155</v>
      </c>
      <c r="D56" s="6" t="s">
        <v>92</v>
      </c>
      <c r="E56" s="32">
        <v>90</v>
      </c>
      <c r="F56" s="33">
        <v>89.7</v>
      </c>
      <c r="G56" s="33">
        <f t="shared" si="13"/>
        <v>8073</v>
      </c>
      <c r="H56" s="25">
        <v>33</v>
      </c>
      <c r="I56" s="35">
        <f t="shared" si="14"/>
        <v>2960.1</v>
      </c>
      <c r="J56" s="25">
        <v>0</v>
      </c>
      <c r="K56" s="8">
        <f t="shared" si="15"/>
        <v>0</v>
      </c>
      <c r="L56" s="25">
        <f t="shared" si="16"/>
        <v>57</v>
      </c>
      <c r="M56" s="8">
        <f t="shared" si="17"/>
        <v>5112.9000000000005</v>
      </c>
    </row>
    <row r="57" spans="1:15" s="44" customFormat="1" ht="19.149999999999999" customHeight="1" x14ac:dyDescent="0.25">
      <c r="A57" s="37" t="s">
        <v>165</v>
      </c>
      <c r="B57" s="38" t="s">
        <v>166</v>
      </c>
      <c r="C57" s="38" t="s">
        <v>167</v>
      </c>
      <c r="D57" s="37" t="s">
        <v>92</v>
      </c>
      <c r="E57" s="39">
        <v>0</v>
      </c>
      <c r="F57" s="40">
        <v>33</v>
      </c>
      <c r="G57" s="40">
        <f t="shared" si="13"/>
        <v>0</v>
      </c>
      <c r="H57" s="41">
        <v>0</v>
      </c>
      <c r="I57" s="42">
        <f t="shared" si="14"/>
        <v>0</v>
      </c>
      <c r="J57" s="41">
        <v>71</v>
      </c>
      <c r="K57" s="43">
        <f t="shared" si="15"/>
        <v>2343</v>
      </c>
      <c r="L57" s="41">
        <f t="shared" si="16"/>
        <v>71</v>
      </c>
      <c r="M57" s="42">
        <f t="shared" si="17"/>
        <v>2343</v>
      </c>
    </row>
    <row r="58" spans="1:15" ht="19.149999999999999" customHeight="1" x14ac:dyDescent="0.25">
      <c r="A58" s="6" t="s">
        <v>168</v>
      </c>
      <c r="B58" s="7" t="s">
        <v>169</v>
      </c>
      <c r="C58" s="7" t="s">
        <v>155</v>
      </c>
      <c r="D58" s="6" t="s">
        <v>92</v>
      </c>
      <c r="E58" s="32">
        <v>83</v>
      </c>
      <c r="F58" s="33">
        <v>63.7</v>
      </c>
      <c r="G58" s="33">
        <f t="shared" si="13"/>
        <v>5287.1</v>
      </c>
      <c r="H58" s="25">
        <v>0</v>
      </c>
      <c r="I58" s="8">
        <f t="shared" si="14"/>
        <v>0</v>
      </c>
      <c r="J58" s="25">
        <v>3</v>
      </c>
      <c r="K58" s="36">
        <f t="shared" si="15"/>
        <v>191.10000000000002</v>
      </c>
      <c r="L58" s="25">
        <f t="shared" si="16"/>
        <v>86</v>
      </c>
      <c r="M58" s="8">
        <f t="shared" si="17"/>
        <v>5478.2</v>
      </c>
    </row>
    <row r="59" spans="1:15" ht="19.149999999999999" customHeight="1" x14ac:dyDescent="0.25">
      <c r="A59" s="6" t="s">
        <v>170</v>
      </c>
      <c r="B59" s="7" t="s">
        <v>171</v>
      </c>
      <c r="C59" s="7" t="s">
        <v>155</v>
      </c>
      <c r="D59" s="6" t="s">
        <v>92</v>
      </c>
      <c r="E59" s="32">
        <v>90</v>
      </c>
      <c r="F59" s="33">
        <v>31.2</v>
      </c>
      <c r="G59" s="33">
        <f t="shared" si="13"/>
        <v>2808</v>
      </c>
      <c r="H59" s="25">
        <v>22</v>
      </c>
      <c r="I59" s="35">
        <f t="shared" si="14"/>
        <v>686.4</v>
      </c>
      <c r="J59" s="25">
        <v>0</v>
      </c>
      <c r="K59" s="8">
        <f t="shared" si="15"/>
        <v>0</v>
      </c>
      <c r="L59" s="25">
        <f t="shared" si="16"/>
        <v>68</v>
      </c>
      <c r="M59" s="8">
        <f t="shared" si="17"/>
        <v>2121.6</v>
      </c>
    </row>
    <row r="60" spans="1:15" ht="19.149999999999999" customHeight="1" x14ac:dyDescent="0.25">
      <c r="A60" s="6" t="s">
        <v>172</v>
      </c>
      <c r="B60" s="7" t="s">
        <v>173</v>
      </c>
      <c r="C60" s="7" t="s">
        <v>155</v>
      </c>
      <c r="D60" s="6" t="s">
        <v>92</v>
      </c>
      <c r="E60" s="32">
        <v>92</v>
      </c>
      <c r="F60" s="33">
        <v>31.2</v>
      </c>
      <c r="G60" s="33">
        <f t="shared" si="13"/>
        <v>2870.4</v>
      </c>
      <c r="H60" s="25">
        <v>0</v>
      </c>
      <c r="I60" s="8">
        <f t="shared" si="14"/>
        <v>0</v>
      </c>
      <c r="J60" s="25">
        <v>24</v>
      </c>
      <c r="K60" s="36">
        <f t="shared" si="15"/>
        <v>748.8</v>
      </c>
      <c r="L60" s="25">
        <f t="shared" si="16"/>
        <v>116</v>
      </c>
      <c r="M60" s="8">
        <f t="shared" si="17"/>
        <v>3619.2</v>
      </c>
    </row>
    <row r="61" spans="1:15" ht="19.149999999999999" customHeight="1" x14ac:dyDescent="0.25">
      <c r="A61" s="6" t="s">
        <v>174</v>
      </c>
      <c r="B61" s="7" t="s">
        <v>175</v>
      </c>
      <c r="C61" s="7" t="s">
        <v>155</v>
      </c>
      <c r="D61" s="6" t="s">
        <v>92</v>
      </c>
      <c r="E61" s="32">
        <v>76</v>
      </c>
      <c r="F61" s="33">
        <v>59.8</v>
      </c>
      <c r="G61" s="33">
        <f t="shared" si="13"/>
        <v>4544.8</v>
      </c>
      <c r="H61" s="25">
        <v>0</v>
      </c>
      <c r="I61" s="8">
        <f t="shared" si="14"/>
        <v>0</v>
      </c>
      <c r="J61" s="25">
        <v>27</v>
      </c>
      <c r="K61" s="36">
        <f t="shared" si="15"/>
        <v>1614.6</v>
      </c>
      <c r="L61" s="25">
        <f t="shared" si="16"/>
        <v>103</v>
      </c>
      <c r="M61" s="8">
        <f t="shared" si="17"/>
        <v>6159.4</v>
      </c>
    </row>
    <row r="62" spans="1:15" ht="19.149999999999999" customHeight="1" x14ac:dyDescent="0.25">
      <c r="A62" s="6" t="s">
        <v>176</v>
      </c>
      <c r="B62" s="7" t="s">
        <v>177</v>
      </c>
      <c r="C62" s="7" t="s">
        <v>155</v>
      </c>
      <c r="D62" s="6" t="s">
        <v>92</v>
      </c>
      <c r="E62" s="32">
        <v>284</v>
      </c>
      <c r="F62" s="33">
        <v>106.6</v>
      </c>
      <c r="G62" s="33">
        <f t="shared" si="13"/>
        <v>30274.399999999998</v>
      </c>
      <c r="H62" s="25">
        <v>0</v>
      </c>
      <c r="I62" s="8">
        <f t="shared" si="14"/>
        <v>0</v>
      </c>
      <c r="J62" s="25">
        <v>81</v>
      </c>
      <c r="K62" s="36">
        <f t="shared" si="15"/>
        <v>8634.6</v>
      </c>
      <c r="L62" s="25">
        <f t="shared" si="16"/>
        <v>365</v>
      </c>
      <c r="M62" s="8">
        <f t="shared" si="17"/>
        <v>38909</v>
      </c>
    </row>
    <row r="63" spans="1:15" ht="19.149999999999999" customHeight="1" x14ac:dyDescent="0.25">
      <c r="A63" s="6" t="s">
        <v>178</v>
      </c>
      <c r="B63" s="7" t="s">
        <v>179</v>
      </c>
      <c r="C63" s="7" t="s">
        <v>155</v>
      </c>
      <c r="D63" s="6" t="s">
        <v>92</v>
      </c>
      <c r="E63" s="32">
        <v>136</v>
      </c>
      <c r="F63" s="33">
        <v>39</v>
      </c>
      <c r="G63" s="33">
        <f t="shared" si="13"/>
        <v>5304</v>
      </c>
      <c r="H63" s="25">
        <v>0</v>
      </c>
      <c r="I63" s="8">
        <f t="shared" si="14"/>
        <v>0</v>
      </c>
      <c r="J63" s="25">
        <v>73</v>
      </c>
      <c r="K63" s="36">
        <f t="shared" si="15"/>
        <v>2847</v>
      </c>
      <c r="L63" s="25">
        <f t="shared" si="16"/>
        <v>209</v>
      </c>
      <c r="M63" s="8">
        <f t="shared" si="17"/>
        <v>8151</v>
      </c>
    </row>
    <row r="64" spans="1:15" ht="19.149999999999999" customHeight="1" x14ac:dyDescent="0.25">
      <c r="A64" s="6" t="s">
        <v>180</v>
      </c>
      <c r="B64" s="7" t="s">
        <v>181</v>
      </c>
      <c r="C64" s="7" t="s">
        <v>155</v>
      </c>
      <c r="D64" s="6" t="s">
        <v>92</v>
      </c>
      <c r="E64" s="32">
        <v>82</v>
      </c>
      <c r="F64" s="33">
        <v>53.3</v>
      </c>
      <c r="G64" s="33">
        <f t="shared" si="13"/>
        <v>4370.5999999999995</v>
      </c>
      <c r="H64" s="25">
        <v>29</v>
      </c>
      <c r="I64" s="35">
        <f t="shared" si="14"/>
        <v>1545.6999999999998</v>
      </c>
      <c r="J64" s="25">
        <v>0</v>
      </c>
      <c r="K64" s="8">
        <f t="shared" si="15"/>
        <v>0</v>
      </c>
      <c r="L64" s="25">
        <f t="shared" si="16"/>
        <v>53</v>
      </c>
      <c r="M64" s="8">
        <f t="shared" si="17"/>
        <v>2824.8999999999996</v>
      </c>
    </row>
    <row r="65" spans="1:13" ht="19.149999999999999" customHeight="1" x14ac:dyDescent="0.25">
      <c r="A65" s="6" t="s">
        <v>182</v>
      </c>
      <c r="B65" s="7" t="s">
        <v>183</v>
      </c>
      <c r="C65" s="7" t="s">
        <v>155</v>
      </c>
      <c r="D65" s="6" t="s">
        <v>92</v>
      </c>
      <c r="E65" s="32">
        <v>152</v>
      </c>
      <c r="F65" s="33">
        <v>74.099999999999994</v>
      </c>
      <c r="G65" s="33">
        <f t="shared" si="13"/>
        <v>11263.199999999999</v>
      </c>
      <c r="H65" s="25">
        <v>0</v>
      </c>
      <c r="I65" s="8">
        <f t="shared" si="14"/>
        <v>0</v>
      </c>
      <c r="J65" s="25">
        <v>4</v>
      </c>
      <c r="K65" s="36">
        <f t="shared" si="15"/>
        <v>296.39999999999998</v>
      </c>
      <c r="L65" s="25">
        <f t="shared" si="16"/>
        <v>156</v>
      </c>
      <c r="M65" s="8">
        <f t="shared" si="17"/>
        <v>11559.599999999999</v>
      </c>
    </row>
    <row r="66" spans="1:13" ht="19.149999999999999" customHeight="1" x14ac:dyDescent="0.25">
      <c r="A66" s="6" t="s">
        <v>184</v>
      </c>
      <c r="B66" s="7" t="s">
        <v>185</v>
      </c>
      <c r="C66" s="7" t="s">
        <v>155</v>
      </c>
      <c r="D66" s="6" t="s">
        <v>92</v>
      </c>
      <c r="E66" s="32">
        <v>163</v>
      </c>
      <c r="F66" s="33">
        <v>59.8</v>
      </c>
      <c r="G66" s="33">
        <f t="shared" si="13"/>
        <v>9747.4</v>
      </c>
      <c r="H66" s="25">
        <v>0</v>
      </c>
      <c r="I66" s="8">
        <f t="shared" si="14"/>
        <v>0</v>
      </c>
      <c r="J66" s="25">
        <v>2</v>
      </c>
      <c r="K66" s="36">
        <f t="shared" si="15"/>
        <v>119.6</v>
      </c>
      <c r="L66" s="25">
        <f t="shared" si="16"/>
        <v>165</v>
      </c>
      <c r="M66" s="8">
        <f t="shared" si="17"/>
        <v>9867</v>
      </c>
    </row>
    <row r="67" spans="1:13" ht="19.149999999999999" customHeight="1" x14ac:dyDescent="0.25">
      <c r="A67" s="6" t="s">
        <v>186</v>
      </c>
      <c r="B67" s="7" t="s">
        <v>187</v>
      </c>
      <c r="C67" s="7" t="s">
        <v>155</v>
      </c>
      <c r="D67" s="6" t="s">
        <v>92</v>
      </c>
      <c r="E67" s="32">
        <v>162</v>
      </c>
      <c r="F67" s="33">
        <v>33.799999999999997</v>
      </c>
      <c r="G67" s="33">
        <f t="shared" si="13"/>
        <v>5475.5999999999995</v>
      </c>
      <c r="H67" s="25">
        <v>0</v>
      </c>
      <c r="I67" s="8">
        <f t="shared" si="14"/>
        <v>0</v>
      </c>
      <c r="J67" s="25">
        <v>2</v>
      </c>
      <c r="K67" s="36">
        <f t="shared" si="15"/>
        <v>67.599999999999994</v>
      </c>
      <c r="L67" s="25">
        <f t="shared" si="16"/>
        <v>164</v>
      </c>
      <c r="M67" s="8">
        <f t="shared" si="17"/>
        <v>5543.2</v>
      </c>
    </row>
    <row r="68" spans="1:13" ht="19.149999999999999" customHeight="1" x14ac:dyDescent="0.25">
      <c r="A68" s="6" t="s">
        <v>188</v>
      </c>
      <c r="B68" s="7" t="s">
        <v>189</v>
      </c>
      <c r="C68" s="7" t="s">
        <v>155</v>
      </c>
      <c r="D68" s="6" t="s">
        <v>92</v>
      </c>
      <c r="E68" s="32">
        <v>281</v>
      </c>
      <c r="F68" s="33">
        <v>39</v>
      </c>
      <c r="G68" s="33">
        <f t="shared" si="13"/>
        <v>10959</v>
      </c>
      <c r="H68" s="25">
        <v>20</v>
      </c>
      <c r="I68" s="35">
        <f t="shared" si="14"/>
        <v>780</v>
      </c>
      <c r="J68" s="25">
        <v>0</v>
      </c>
      <c r="K68" s="8">
        <f t="shared" si="15"/>
        <v>0</v>
      </c>
      <c r="L68" s="25">
        <f t="shared" si="16"/>
        <v>261</v>
      </c>
      <c r="M68" s="8">
        <f t="shared" si="17"/>
        <v>10179</v>
      </c>
    </row>
    <row r="69" spans="1:13" ht="19.149999999999999" customHeight="1" x14ac:dyDescent="0.25">
      <c r="A69" s="6" t="s">
        <v>190</v>
      </c>
      <c r="B69" s="7" t="s">
        <v>191</v>
      </c>
      <c r="C69" s="7" t="s">
        <v>155</v>
      </c>
      <c r="D69" s="6" t="s">
        <v>92</v>
      </c>
      <c r="E69" s="32">
        <v>101</v>
      </c>
      <c r="F69" s="33">
        <v>206.7</v>
      </c>
      <c r="G69" s="33">
        <f t="shared" si="13"/>
        <v>20876.699999999997</v>
      </c>
      <c r="H69" s="25">
        <v>0</v>
      </c>
      <c r="I69" s="8">
        <f t="shared" si="14"/>
        <v>0</v>
      </c>
      <c r="J69" s="25">
        <v>3</v>
      </c>
      <c r="K69" s="36">
        <f t="shared" si="15"/>
        <v>620.09999999999991</v>
      </c>
      <c r="L69" s="25">
        <f t="shared" si="16"/>
        <v>104</v>
      </c>
      <c r="M69" s="8">
        <f t="shared" si="17"/>
        <v>21496.799999999999</v>
      </c>
    </row>
    <row r="70" spans="1:13" ht="19.149999999999999" customHeight="1" x14ac:dyDescent="0.25">
      <c r="A70" s="6" t="s">
        <v>192</v>
      </c>
      <c r="B70" s="7" t="s">
        <v>193</v>
      </c>
      <c r="C70" s="7" t="s">
        <v>155</v>
      </c>
      <c r="D70" s="6" t="s">
        <v>92</v>
      </c>
      <c r="E70" s="32">
        <v>88</v>
      </c>
      <c r="F70" s="33">
        <v>53.3</v>
      </c>
      <c r="G70" s="33">
        <f t="shared" si="13"/>
        <v>4690.3999999999996</v>
      </c>
      <c r="H70" s="25">
        <v>13</v>
      </c>
      <c r="I70" s="35">
        <f t="shared" si="14"/>
        <v>692.9</v>
      </c>
      <c r="J70" s="25">
        <v>0</v>
      </c>
      <c r="K70" s="8">
        <f t="shared" si="15"/>
        <v>0</v>
      </c>
      <c r="L70" s="25">
        <f t="shared" si="16"/>
        <v>75</v>
      </c>
      <c r="M70" s="8">
        <f t="shared" si="17"/>
        <v>3997.5</v>
      </c>
    </row>
    <row r="71" spans="1:13" ht="19.149999999999999" customHeight="1" x14ac:dyDescent="0.25">
      <c r="A71" s="6" t="s">
        <v>194</v>
      </c>
      <c r="B71" s="7" t="s">
        <v>195</v>
      </c>
      <c r="C71" s="7" t="s">
        <v>155</v>
      </c>
      <c r="D71" s="6" t="s">
        <v>92</v>
      </c>
      <c r="E71" s="32">
        <v>18</v>
      </c>
      <c r="F71" s="33">
        <v>66.3</v>
      </c>
      <c r="G71" s="33">
        <f t="shared" si="13"/>
        <v>1193.3999999999999</v>
      </c>
      <c r="H71" s="25">
        <v>18</v>
      </c>
      <c r="I71" s="35">
        <f t="shared" si="14"/>
        <v>1193.3999999999999</v>
      </c>
      <c r="J71" s="25">
        <v>0</v>
      </c>
      <c r="K71" s="8">
        <f t="shared" si="15"/>
        <v>0</v>
      </c>
      <c r="L71" s="25">
        <f t="shared" si="16"/>
        <v>0</v>
      </c>
      <c r="M71" s="8">
        <f t="shared" si="17"/>
        <v>0</v>
      </c>
    </row>
    <row r="72" spans="1:13" s="44" customFormat="1" ht="19.149999999999999" customHeight="1" x14ac:dyDescent="0.25">
      <c r="A72" s="37" t="s">
        <v>196</v>
      </c>
      <c r="B72" s="38" t="s">
        <v>197</v>
      </c>
      <c r="C72" s="38" t="s">
        <v>167</v>
      </c>
      <c r="D72" s="37" t="s">
        <v>92</v>
      </c>
      <c r="E72" s="39">
        <v>0</v>
      </c>
      <c r="F72" s="40">
        <v>94</v>
      </c>
      <c r="G72" s="40">
        <f t="shared" si="13"/>
        <v>0</v>
      </c>
      <c r="H72" s="41">
        <v>0</v>
      </c>
      <c r="I72" s="42">
        <f t="shared" si="14"/>
        <v>0</v>
      </c>
      <c r="J72" s="41">
        <v>45</v>
      </c>
      <c r="K72" s="43">
        <f t="shared" si="15"/>
        <v>4230</v>
      </c>
      <c r="L72" s="41">
        <f t="shared" si="16"/>
        <v>45</v>
      </c>
      <c r="M72" s="42">
        <f t="shared" si="17"/>
        <v>4230</v>
      </c>
    </row>
    <row r="73" spans="1:13" ht="19.149999999999999" customHeight="1" x14ac:dyDescent="0.25">
      <c r="A73" s="6" t="s">
        <v>198</v>
      </c>
      <c r="B73" s="7" t="s">
        <v>199</v>
      </c>
      <c r="C73" s="7" t="s">
        <v>155</v>
      </c>
      <c r="D73" s="6" t="s">
        <v>92</v>
      </c>
      <c r="E73" s="32">
        <v>154</v>
      </c>
      <c r="F73" s="33">
        <v>39</v>
      </c>
      <c r="G73" s="33">
        <f t="shared" si="13"/>
        <v>6006</v>
      </c>
      <c r="H73" s="25">
        <v>20</v>
      </c>
      <c r="I73" s="35">
        <f t="shared" si="14"/>
        <v>780</v>
      </c>
      <c r="J73" s="25">
        <v>0</v>
      </c>
      <c r="K73" s="8">
        <f t="shared" si="15"/>
        <v>0</v>
      </c>
      <c r="L73" s="25">
        <f t="shared" si="16"/>
        <v>134</v>
      </c>
      <c r="M73" s="8">
        <f t="shared" si="17"/>
        <v>5226</v>
      </c>
    </row>
    <row r="74" spans="1:13" ht="19.149999999999999" customHeight="1" x14ac:dyDescent="0.25">
      <c r="A74" s="6" t="s">
        <v>200</v>
      </c>
      <c r="B74" s="7" t="s">
        <v>201</v>
      </c>
      <c r="C74" s="7" t="s">
        <v>155</v>
      </c>
      <c r="D74" s="6" t="s">
        <v>92</v>
      </c>
      <c r="E74" s="32">
        <v>140</v>
      </c>
      <c r="F74" s="33">
        <v>52</v>
      </c>
      <c r="G74" s="33">
        <f t="shared" si="13"/>
        <v>7280</v>
      </c>
      <c r="H74" s="25">
        <v>48</v>
      </c>
      <c r="I74" s="35">
        <f t="shared" si="14"/>
        <v>2496</v>
      </c>
      <c r="J74" s="25">
        <v>0</v>
      </c>
      <c r="K74" s="8">
        <f t="shared" si="15"/>
        <v>0</v>
      </c>
      <c r="L74" s="25">
        <f t="shared" si="16"/>
        <v>92</v>
      </c>
      <c r="M74" s="8">
        <f t="shared" si="17"/>
        <v>4784</v>
      </c>
    </row>
    <row r="75" spans="1:13" ht="19.149999999999999" customHeight="1" x14ac:dyDescent="0.25">
      <c r="A75" s="6" t="s">
        <v>202</v>
      </c>
      <c r="B75" s="7" t="s">
        <v>203</v>
      </c>
      <c r="C75" s="7" t="s">
        <v>155</v>
      </c>
      <c r="D75" s="6" t="s">
        <v>92</v>
      </c>
      <c r="E75" s="32">
        <v>91</v>
      </c>
      <c r="F75" s="33">
        <v>33.799999999999997</v>
      </c>
      <c r="G75" s="33">
        <f t="shared" si="13"/>
        <v>3075.7999999999997</v>
      </c>
      <c r="H75" s="25">
        <v>18</v>
      </c>
      <c r="I75" s="35">
        <f t="shared" si="14"/>
        <v>608.4</v>
      </c>
      <c r="J75" s="25">
        <v>0</v>
      </c>
      <c r="K75" s="8">
        <f t="shared" si="15"/>
        <v>0</v>
      </c>
      <c r="L75" s="25">
        <f t="shared" si="16"/>
        <v>73</v>
      </c>
      <c r="M75" s="8">
        <f t="shared" si="17"/>
        <v>2467.3999999999996</v>
      </c>
    </row>
    <row r="76" spans="1:13" ht="19.149999999999999" customHeight="1" x14ac:dyDescent="0.25">
      <c r="A76" s="6" t="s">
        <v>204</v>
      </c>
      <c r="B76" s="7" t="s">
        <v>205</v>
      </c>
      <c r="C76" s="7" t="s">
        <v>206</v>
      </c>
      <c r="D76" s="6" t="s">
        <v>92</v>
      </c>
      <c r="E76" s="32">
        <v>580</v>
      </c>
      <c r="F76" s="33">
        <v>8.09</v>
      </c>
      <c r="G76" s="33">
        <f t="shared" si="13"/>
        <v>4692.2</v>
      </c>
      <c r="H76" s="25">
        <v>55</v>
      </c>
      <c r="I76" s="35">
        <f t="shared" si="14"/>
        <v>444.95</v>
      </c>
      <c r="J76" s="25">
        <v>0</v>
      </c>
      <c r="K76" s="8">
        <f t="shared" si="15"/>
        <v>0</v>
      </c>
      <c r="L76" s="25">
        <f t="shared" si="16"/>
        <v>525</v>
      </c>
      <c r="M76" s="8">
        <f t="shared" si="17"/>
        <v>4247.25</v>
      </c>
    </row>
    <row r="77" spans="1:13" ht="19.149999999999999" customHeight="1" x14ac:dyDescent="0.25">
      <c r="A77" s="6" t="s">
        <v>207</v>
      </c>
      <c r="B77" s="7" t="s">
        <v>208</v>
      </c>
      <c r="C77" s="7" t="s">
        <v>209</v>
      </c>
      <c r="D77" s="6" t="s">
        <v>92</v>
      </c>
      <c r="E77" s="32">
        <v>570</v>
      </c>
      <c r="F77" s="33">
        <v>9.07</v>
      </c>
      <c r="G77" s="33">
        <f t="shared" si="13"/>
        <v>5169.9000000000005</v>
      </c>
      <c r="H77" s="25">
        <v>185</v>
      </c>
      <c r="I77" s="35">
        <f t="shared" si="14"/>
        <v>1677.95</v>
      </c>
      <c r="J77" s="25">
        <v>0</v>
      </c>
      <c r="K77" s="8">
        <f t="shared" si="15"/>
        <v>0</v>
      </c>
      <c r="L77" s="25">
        <f t="shared" si="16"/>
        <v>385</v>
      </c>
      <c r="M77" s="8">
        <f t="shared" si="17"/>
        <v>3491.9500000000003</v>
      </c>
    </row>
    <row r="78" spans="1:13" ht="19.149999999999999" customHeight="1" x14ac:dyDescent="0.25">
      <c r="A78" s="6" t="s">
        <v>210</v>
      </c>
      <c r="B78" s="7" t="s">
        <v>211</v>
      </c>
      <c r="C78" s="7" t="s">
        <v>209</v>
      </c>
      <c r="D78" s="6" t="s">
        <v>92</v>
      </c>
      <c r="E78" s="32">
        <v>927</v>
      </c>
      <c r="F78" s="33">
        <v>4.68</v>
      </c>
      <c r="G78" s="33">
        <f t="shared" si="13"/>
        <v>4338.3599999999997</v>
      </c>
      <c r="H78" s="25">
        <v>0</v>
      </c>
      <c r="I78" s="8">
        <f t="shared" si="14"/>
        <v>0</v>
      </c>
      <c r="J78" s="25">
        <v>5</v>
      </c>
      <c r="K78" s="36">
        <f t="shared" si="15"/>
        <v>23.4</v>
      </c>
      <c r="L78" s="25">
        <f t="shared" si="16"/>
        <v>932</v>
      </c>
      <c r="M78" s="8">
        <f t="shared" si="17"/>
        <v>4361.7599999999993</v>
      </c>
    </row>
    <row r="79" spans="1:13" ht="19.149999999999999" customHeight="1" x14ac:dyDescent="0.25">
      <c r="A79" s="6" t="s">
        <v>212</v>
      </c>
      <c r="B79" s="7" t="s">
        <v>213</v>
      </c>
      <c r="C79" s="7" t="s">
        <v>206</v>
      </c>
      <c r="D79" s="6" t="s">
        <v>92</v>
      </c>
      <c r="E79" s="32">
        <v>699</v>
      </c>
      <c r="F79" s="33">
        <v>7.53</v>
      </c>
      <c r="G79" s="33">
        <f t="shared" si="13"/>
        <v>5263.47</v>
      </c>
      <c r="H79" s="25">
        <v>0</v>
      </c>
      <c r="I79" s="8">
        <f t="shared" si="14"/>
        <v>0</v>
      </c>
      <c r="J79" s="25">
        <v>36</v>
      </c>
      <c r="K79" s="36">
        <f t="shared" si="15"/>
        <v>271.08</v>
      </c>
      <c r="L79" s="25">
        <f t="shared" si="16"/>
        <v>735</v>
      </c>
      <c r="M79" s="8">
        <f t="shared" si="17"/>
        <v>5534.55</v>
      </c>
    </row>
    <row r="80" spans="1:13" ht="19.149999999999999" customHeight="1" x14ac:dyDescent="0.25">
      <c r="A80" s="6" t="s">
        <v>214</v>
      </c>
      <c r="B80" s="7" t="s">
        <v>215</v>
      </c>
      <c r="C80" s="7" t="s">
        <v>206</v>
      </c>
      <c r="D80" s="6" t="s">
        <v>92</v>
      </c>
      <c r="E80" s="32">
        <v>670</v>
      </c>
      <c r="F80" s="33">
        <v>8.52</v>
      </c>
      <c r="G80" s="33">
        <f t="shared" si="13"/>
        <v>5708.4</v>
      </c>
      <c r="H80" s="25">
        <v>0</v>
      </c>
      <c r="I80" s="8">
        <f t="shared" si="14"/>
        <v>0</v>
      </c>
      <c r="J80" s="25">
        <v>20</v>
      </c>
      <c r="K80" s="36">
        <f t="shared" si="15"/>
        <v>170.39999999999998</v>
      </c>
      <c r="L80" s="25">
        <f t="shared" si="16"/>
        <v>690</v>
      </c>
      <c r="M80" s="8">
        <f t="shared" si="17"/>
        <v>5878.7999999999993</v>
      </c>
    </row>
    <row r="81" spans="1:15" ht="19.149999999999999" customHeight="1" x14ac:dyDescent="0.25">
      <c r="A81" s="6" t="s">
        <v>216</v>
      </c>
      <c r="B81" s="7" t="s">
        <v>217</v>
      </c>
      <c r="C81" s="7" t="s">
        <v>218</v>
      </c>
      <c r="D81" s="6" t="s">
        <v>92</v>
      </c>
      <c r="E81" s="32">
        <v>319</v>
      </c>
      <c r="F81" s="33">
        <v>9.56</v>
      </c>
      <c r="G81" s="33">
        <f t="shared" si="13"/>
        <v>3049.6400000000003</v>
      </c>
      <c r="H81" s="25">
        <v>0</v>
      </c>
      <c r="I81" s="8">
        <f t="shared" si="14"/>
        <v>0</v>
      </c>
      <c r="J81" s="25">
        <v>141</v>
      </c>
      <c r="K81" s="36">
        <f t="shared" si="15"/>
        <v>1347.96</v>
      </c>
      <c r="L81" s="25">
        <f t="shared" si="16"/>
        <v>460</v>
      </c>
      <c r="M81" s="8">
        <f t="shared" si="17"/>
        <v>4397.6000000000004</v>
      </c>
    </row>
    <row r="82" spans="1:15" ht="19.149999999999999" customHeight="1" x14ac:dyDescent="0.25">
      <c r="A82" s="6" t="s">
        <v>219</v>
      </c>
      <c r="B82" s="7" t="s">
        <v>220</v>
      </c>
      <c r="C82" s="7" t="s">
        <v>221</v>
      </c>
      <c r="D82" s="6" t="s">
        <v>92</v>
      </c>
      <c r="E82" s="32">
        <v>1275</v>
      </c>
      <c r="F82" s="33">
        <v>4.0599999999999996</v>
      </c>
      <c r="G82" s="33">
        <f t="shared" si="13"/>
        <v>5176.4999999999991</v>
      </c>
      <c r="H82" s="25">
        <v>0</v>
      </c>
      <c r="I82" s="8">
        <f t="shared" si="14"/>
        <v>0</v>
      </c>
      <c r="J82" s="25">
        <v>173</v>
      </c>
      <c r="K82" s="36">
        <f t="shared" si="15"/>
        <v>702.37999999999988</v>
      </c>
      <c r="L82" s="25">
        <f t="shared" si="16"/>
        <v>1448</v>
      </c>
      <c r="M82" s="8">
        <f t="shared" si="17"/>
        <v>5878.8799999999992</v>
      </c>
    </row>
    <row r="83" spans="1:15" ht="22.15" customHeight="1" x14ac:dyDescent="0.25">
      <c r="A83" s="14" t="s">
        <v>222</v>
      </c>
      <c r="B83" s="15" t="s">
        <v>223</v>
      </c>
      <c r="C83" s="26"/>
      <c r="D83" s="26"/>
      <c r="E83" s="26"/>
      <c r="F83" s="26"/>
      <c r="G83" s="16">
        <f>SUM(G52:G82)</f>
        <v>189198.27</v>
      </c>
      <c r="H83" s="26"/>
      <c r="I83" s="16">
        <f>SUM(I52:I82)</f>
        <v>16840.199999999997</v>
      </c>
      <c r="J83" s="26"/>
      <c r="K83" s="16">
        <f>SUM(K52:K82)</f>
        <v>25760.02</v>
      </c>
      <c r="L83" s="26"/>
      <c r="M83" s="16">
        <f>SUM(M52:M82)</f>
        <v>198118.09</v>
      </c>
    </row>
    <row r="85" spans="1:15" ht="22.15" customHeight="1" x14ac:dyDescent="0.25">
      <c r="A85" s="59" t="s">
        <v>224</v>
      </c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</row>
    <row r="86" spans="1:15" x14ac:dyDescent="0.25">
      <c r="A86" s="6" t="s">
        <v>225</v>
      </c>
      <c r="B86" s="47" t="s">
        <v>226</v>
      </c>
      <c r="C86" s="7" t="s">
        <v>227</v>
      </c>
      <c r="D86" s="6" t="s">
        <v>81</v>
      </c>
      <c r="E86" s="32">
        <v>21.2</v>
      </c>
      <c r="F86" s="33">
        <v>1450</v>
      </c>
      <c r="G86" s="33">
        <f t="shared" ref="G86:G95" si="18">E86*F86</f>
        <v>30740</v>
      </c>
      <c r="H86" s="25">
        <v>1.17</v>
      </c>
      <c r="I86" s="35">
        <f t="shared" ref="I86:I95" si="19">H86*F86</f>
        <v>1696.5</v>
      </c>
      <c r="J86" s="25">
        <v>0</v>
      </c>
      <c r="K86" s="8">
        <f t="shared" ref="K86:K95" si="20">J86*F86</f>
        <v>0</v>
      </c>
      <c r="L86" s="25">
        <f t="shared" ref="L86:L95" si="21">E86-H86+J86</f>
        <v>20.03</v>
      </c>
      <c r="M86" s="8">
        <f t="shared" ref="M86:M95" si="22">L86*F86</f>
        <v>29043.5</v>
      </c>
    </row>
    <row r="87" spans="1:15" ht="24" x14ac:dyDescent="0.25">
      <c r="A87" s="6" t="s">
        <v>340</v>
      </c>
      <c r="B87" s="47" t="s">
        <v>341</v>
      </c>
      <c r="C87" s="7" t="s">
        <v>344</v>
      </c>
      <c r="D87" s="6" t="s">
        <v>240</v>
      </c>
      <c r="E87" s="32">
        <v>42.4</v>
      </c>
      <c r="F87" s="33">
        <v>130</v>
      </c>
      <c r="G87" s="33">
        <f t="shared" si="18"/>
        <v>5512</v>
      </c>
      <c r="H87" s="25">
        <v>0</v>
      </c>
      <c r="I87" s="8">
        <f t="shared" si="19"/>
        <v>0</v>
      </c>
      <c r="J87" s="25">
        <v>4.1500000000000004</v>
      </c>
      <c r="K87" s="36">
        <f t="shared" si="20"/>
        <v>539.5</v>
      </c>
      <c r="L87" s="25">
        <f t="shared" si="21"/>
        <v>46.55</v>
      </c>
      <c r="M87" s="8">
        <f t="shared" si="22"/>
        <v>6051.5</v>
      </c>
    </row>
    <row r="88" spans="1:15" ht="24" x14ac:dyDescent="0.25">
      <c r="A88" s="6" t="s">
        <v>342</v>
      </c>
      <c r="B88" s="47" t="s">
        <v>343</v>
      </c>
      <c r="C88" s="7" t="s">
        <v>345</v>
      </c>
      <c r="D88" s="6" t="s">
        <v>240</v>
      </c>
      <c r="E88" s="32">
        <v>36.659999999999997</v>
      </c>
      <c r="F88" s="33">
        <v>1.0900000000000001</v>
      </c>
      <c r="G88" s="33">
        <f t="shared" si="18"/>
        <v>39.959400000000002</v>
      </c>
      <c r="H88" s="25">
        <v>0</v>
      </c>
      <c r="I88" s="8">
        <f t="shared" si="19"/>
        <v>0</v>
      </c>
      <c r="J88" s="25">
        <v>0.76</v>
      </c>
      <c r="K88" s="36">
        <f t="shared" si="20"/>
        <v>0.82840000000000003</v>
      </c>
      <c r="L88" s="25">
        <f t="shared" si="21"/>
        <v>37.419999999999995</v>
      </c>
      <c r="M88" s="8">
        <f t="shared" si="22"/>
        <v>40.787799999999997</v>
      </c>
    </row>
    <row r="89" spans="1:15" ht="24" x14ac:dyDescent="0.25">
      <c r="A89" s="6" t="s">
        <v>228</v>
      </c>
      <c r="B89" s="47" t="s">
        <v>229</v>
      </c>
      <c r="C89" s="7" t="s">
        <v>230</v>
      </c>
      <c r="D89" s="6" t="s">
        <v>104</v>
      </c>
      <c r="E89" s="32">
        <v>32</v>
      </c>
      <c r="F89" s="33">
        <v>1270</v>
      </c>
      <c r="G89" s="33">
        <f t="shared" si="18"/>
        <v>40640</v>
      </c>
      <c r="H89" s="25">
        <v>32</v>
      </c>
      <c r="I89" s="35">
        <f t="shared" si="19"/>
        <v>40640</v>
      </c>
      <c r="J89" s="25">
        <v>0</v>
      </c>
      <c r="K89" s="8">
        <f t="shared" si="20"/>
        <v>0</v>
      </c>
      <c r="L89" s="25">
        <f t="shared" si="21"/>
        <v>0</v>
      </c>
      <c r="M89" s="8">
        <f t="shared" si="22"/>
        <v>0</v>
      </c>
    </row>
    <row r="90" spans="1:15" s="44" customFormat="1" ht="24" x14ac:dyDescent="0.25">
      <c r="A90" s="37" t="s">
        <v>231</v>
      </c>
      <c r="B90" s="50" t="s">
        <v>232</v>
      </c>
      <c r="C90" s="38" t="s">
        <v>233</v>
      </c>
      <c r="D90" s="37" t="s">
        <v>81</v>
      </c>
      <c r="E90" s="39">
        <v>0</v>
      </c>
      <c r="F90" s="40">
        <v>2240</v>
      </c>
      <c r="G90" s="40">
        <f t="shared" si="18"/>
        <v>0</v>
      </c>
      <c r="H90" s="41">
        <v>0</v>
      </c>
      <c r="I90" s="42">
        <f t="shared" si="19"/>
        <v>0</v>
      </c>
      <c r="J90" s="41">
        <v>37.4</v>
      </c>
      <c r="K90" s="43">
        <f t="shared" si="20"/>
        <v>83776</v>
      </c>
      <c r="L90" s="41">
        <f t="shared" si="21"/>
        <v>37.4</v>
      </c>
      <c r="M90" s="42">
        <f t="shared" si="22"/>
        <v>83776</v>
      </c>
      <c r="O90" s="44" t="s">
        <v>299</v>
      </c>
    </row>
    <row r="91" spans="1:15" s="44" customFormat="1" x14ac:dyDescent="0.25">
      <c r="A91" s="37" t="s">
        <v>234</v>
      </c>
      <c r="B91" s="50" t="s">
        <v>235</v>
      </c>
      <c r="C91" s="38" t="s">
        <v>236</v>
      </c>
      <c r="D91" s="37" t="s">
        <v>81</v>
      </c>
      <c r="E91" s="39">
        <v>0</v>
      </c>
      <c r="F91" s="40">
        <v>1940</v>
      </c>
      <c r="G91" s="40">
        <f t="shared" si="18"/>
        <v>0</v>
      </c>
      <c r="H91" s="41">
        <v>0</v>
      </c>
      <c r="I91" s="42">
        <f t="shared" si="19"/>
        <v>0</v>
      </c>
      <c r="J91" s="41">
        <v>45.1</v>
      </c>
      <c r="K91" s="43">
        <f t="shared" si="20"/>
        <v>87494</v>
      </c>
      <c r="L91" s="41">
        <f t="shared" si="21"/>
        <v>45.1</v>
      </c>
      <c r="M91" s="42">
        <f t="shared" si="22"/>
        <v>87494</v>
      </c>
      <c r="O91" s="44" t="s">
        <v>299</v>
      </c>
    </row>
    <row r="92" spans="1:15" ht="24" x14ac:dyDescent="0.25">
      <c r="A92" s="6" t="s">
        <v>237</v>
      </c>
      <c r="B92" s="47" t="s">
        <v>238</v>
      </c>
      <c r="C92" s="7" t="s">
        <v>239</v>
      </c>
      <c r="D92" s="6" t="s">
        <v>240</v>
      </c>
      <c r="E92" s="32">
        <v>186</v>
      </c>
      <c r="F92" s="33">
        <v>90</v>
      </c>
      <c r="G92" s="33">
        <f t="shared" si="18"/>
        <v>16740</v>
      </c>
      <c r="H92" s="25">
        <v>0</v>
      </c>
      <c r="I92" s="8">
        <f t="shared" si="19"/>
        <v>0</v>
      </c>
      <c r="J92" s="25">
        <v>10</v>
      </c>
      <c r="K92" s="36">
        <f t="shared" si="20"/>
        <v>900</v>
      </c>
      <c r="L92" s="25">
        <f t="shared" si="21"/>
        <v>196</v>
      </c>
      <c r="M92" s="8">
        <f t="shared" si="22"/>
        <v>17640</v>
      </c>
    </row>
    <row r="93" spans="1:15" ht="24" x14ac:dyDescent="0.25">
      <c r="A93" s="6" t="s">
        <v>241</v>
      </c>
      <c r="B93" s="47" t="s">
        <v>242</v>
      </c>
      <c r="C93" s="7" t="s">
        <v>243</v>
      </c>
      <c r="D93" s="6" t="s">
        <v>81</v>
      </c>
      <c r="E93" s="32">
        <v>32.799999999999997</v>
      </c>
      <c r="F93" s="33">
        <v>1550</v>
      </c>
      <c r="G93" s="33">
        <f t="shared" si="18"/>
        <v>50839.999999999993</v>
      </c>
      <c r="H93" s="25">
        <v>0</v>
      </c>
      <c r="I93" s="8">
        <f t="shared" si="19"/>
        <v>0</v>
      </c>
      <c r="J93" s="25">
        <v>1.96</v>
      </c>
      <c r="K93" s="36">
        <f t="shared" si="20"/>
        <v>3038</v>
      </c>
      <c r="L93" s="25">
        <f t="shared" si="21"/>
        <v>34.76</v>
      </c>
      <c r="M93" s="8">
        <f t="shared" si="22"/>
        <v>53878</v>
      </c>
    </row>
    <row r="94" spans="1:15" x14ac:dyDescent="0.25">
      <c r="A94" s="6" t="s">
        <v>244</v>
      </c>
      <c r="B94" s="47" t="s">
        <v>245</v>
      </c>
      <c r="C94" s="7" t="s">
        <v>246</v>
      </c>
      <c r="D94" s="6" t="s">
        <v>81</v>
      </c>
      <c r="E94" s="32">
        <v>187.7</v>
      </c>
      <c r="F94" s="33">
        <v>50</v>
      </c>
      <c r="G94" s="33">
        <f t="shared" si="18"/>
        <v>9385</v>
      </c>
      <c r="H94" s="25">
        <v>0</v>
      </c>
      <c r="I94" s="8">
        <f t="shared" si="19"/>
        <v>0</v>
      </c>
      <c r="J94" s="25">
        <v>4.62</v>
      </c>
      <c r="K94" s="36">
        <f t="shared" si="20"/>
        <v>231</v>
      </c>
      <c r="L94" s="25">
        <f t="shared" si="21"/>
        <v>192.32</v>
      </c>
      <c r="M94" s="8">
        <f t="shared" si="22"/>
        <v>9616</v>
      </c>
    </row>
    <row r="95" spans="1:15" x14ac:dyDescent="0.25">
      <c r="A95" s="6" t="s">
        <v>247</v>
      </c>
      <c r="B95" s="47" t="s">
        <v>248</v>
      </c>
      <c r="C95" s="7" t="s">
        <v>249</v>
      </c>
      <c r="D95" s="6" t="s">
        <v>81</v>
      </c>
      <c r="E95" s="32">
        <v>890</v>
      </c>
      <c r="F95" s="33">
        <v>50</v>
      </c>
      <c r="G95" s="33">
        <f t="shared" si="18"/>
        <v>44500</v>
      </c>
      <c r="H95" s="25">
        <v>0</v>
      </c>
      <c r="I95" s="8">
        <f t="shared" si="19"/>
        <v>0</v>
      </c>
      <c r="J95" s="25">
        <v>60.54</v>
      </c>
      <c r="K95" s="36">
        <f t="shared" si="20"/>
        <v>3027</v>
      </c>
      <c r="L95" s="25">
        <f t="shared" si="21"/>
        <v>950.54</v>
      </c>
      <c r="M95" s="8">
        <f t="shared" si="22"/>
        <v>47527</v>
      </c>
    </row>
    <row r="96" spans="1:15" ht="22.15" customHeight="1" x14ac:dyDescent="0.25">
      <c r="A96" s="14" t="s">
        <v>250</v>
      </c>
      <c r="B96" s="15" t="s">
        <v>251</v>
      </c>
      <c r="C96" s="26"/>
      <c r="D96" s="26"/>
      <c r="E96" s="26"/>
      <c r="F96" s="26"/>
      <c r="G96" s="16">
        <f>SUM(G86:G95)</f>
        <v>198396.95939999999</v>
      </c>
      <c r="H96" s="26"/>
      <c r="I96" s="16">
        <f>SUM(I86:I95)</f>
        <v>42336.5</v>
      </c>
      <c r="J96" s="26"/>
      <c r="K96" s="16">
        <f>SUM(K86:K95)</f>
        <v>179006.3284</v>
      </c>
      <c r="L96" s="26"/>
      <c r="M96" s="16">
        <f>SUM(M86:M95)</f>
        <v>335066.78779999999</v>
      </c>
    </row>
    <row r="98" spans="1:13" ht="24" customHeight="1" x14ac:dyDescent="0.25">
      <c r="A98" s="27" t="s">
        <v>252</v>
      </c>
      <c r="B98" s="28" t="s">
        <v>253</v>
      </c>
      <c r="C98" s="29"/>
      <c r="D98" s="29"/>
      <c r="E98" s="29"/>
      <c r="F98" s="29"/>
      <c r="G98" s="30">
        <f>G49+G83+G96</f>
        <v>1315165.9294</v>
      </c>
      <c r="H98" s="29"/>
      <c r="I98" s="30">
        <f>I49+I83+I96</f>
        <v>117469.4</v>
      </c>
      <c r="J98" s="29"/>
      <c r="K98" s="30">
        <f>K49+K83+K96</f>
        <v>424050.54839999997</v>
      </c>
      <c r="L98" s="29"/>
      <c r="M98" s="30">
        <f>M49+M83+M96</f>
        <v>1410272.2778</v>
      </c>
    </row>
  </sheetData>
  <mergeCells count="3">
    <mergeCell ref="A85:M85"/>
    <mergeCell ref="A8:M8"/>
    <mergeCell ref="A51:M51"/>
  </mergeCells>
  <phoneticPr fontId="13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39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22" customWidth="1"/>
    <col min="3" max="3" width="56" customWidth="1"/>
    <col min="4" max="4" width="22" customWidth="1"/>
    <col min="5" max="5" width="18" customWidth="1"/>
    <col min="6" max="6" width="22" customWidth="1"/>
    <col min="7" max="7" width="15" customWidth="1"/>
  </cols>
  <sheetData>
    <row r="2" spans="2:7" ht="18" x14ac:dyDescent="0.25">
      <c r="B2" s="1" t="s">
        <v>254</v>
      </c>
    </row>
    <row r="3" spans="2:7" x14ac:dyDescent="0.25">
      <c r="B3" s="3" t="s">
        <v>255</v>
      </c>
    </row>
    <row r="5" spans="2:7" ht="24" customHeight="1" x14ac:dyDescent="0.25">
      <c r="B5" s="5" t="s">
        <v>256</v>
      </c>
      <c r="C5" s="5" t="s">
        <v>257</v>
      </c>
      <c r="D5" s="5" t="s">
        <v>6</v>
      </c>
      <c r="E5" s="5" t="s">
        <v>7</v>
      </c>
      <c r="F5" s="5" t="s">
        <v>8</v>
      </c>
      <c r="G5" s="5" t="s">
        <v>258</v>
      </c>
    </row>
    <row r="6" spans="2:7" ht="22.15" customHeight="1" x14ac:dyDescent="0.25">
      <c r="B6" s="61" t="s">
        <v>259</v>
      </c>
      <c r="C6" s="62"/>
      <c r="D6" s="62"/>
      <c r="E6" s="62"/>
      <c r="F6" s="62"/>
      <c r="G6" s="62"/>
    </row>
    <row r="7" spans="2:7" ht="19.149999999999999" customHeight="1" x14ac:dyDescent="0.25">
      <c r="B7" s="6" t="s">
        <v>260</v>
      </c>
      <c r="C7" s="7" t="s">
        <v>261</v>
      </c>
      <c r="D7" s="8">
        <v>217980</v>
      </c>
      <c r="E7" s="8">
        <f t="shared" ref="E7:E22" si="0">D7*0.21</f>
        <v>45775.799999999996</v>
      </c>
      <c r="F7" s="8">
        <f t="shared" ref="F7:F22" si="1">D7+E7</f>
        <v>263755.8</v>
      </c>
      <c r="G7" s="9">
        <f t="shared" ref="G7:G22" si="2">D7/$D$23</f>
        <v>8.1714214420392839E-2</v>
      </c>
    </row>
    <row r="8" spans="2:7" ht="19.149999999999999" customHeight="1" x14ac:dyDescent="0.25">
      <c r="B8" s="10" t="s">
        <v>262</v>
      </c>
      <c r="C8" s="11" t="s">
        <v>263</v>
      </c>
      <c r="D8" s="12">
        <v>122393.9</v>
      </c>
      <c r="E8" s="12">
        <f t="shared" si="0"/>
        <v>25702.718999999997</v>
      </c>
      <c r="F8" s="12">
        <f t="shared" si="1"/>
        <v>148096.61900000001</v>
      </c>
      <c r="G8" s="13">
        <f t="shared" si="2"/>
        <v>4.5881830389706023E-2</v>
      </c>
    </row>
    <row r="9" spans="2:7" ht="19.149999999999999" customHeight="1" x14ac:dyDescent="0.25">
      <c r="B9" s="6" t="s">
        <v>264</v>
      </c>
      <c r="C9" s="7" t="s">
        <v>265</v>
      </c>
      <c r="D9" s="8">
        <v>139470.6</v>
      </c>
      <c r="E9" s="8">
        <f t="shared" si="0"/>
        <v>29288.826000000001</v>
      </c>
      <c r="F9" s="8">
        <f t="shared" si="1"/>
        <v>168759.42600000001</v>
      </c>
      <c r="G9" s="9">
        <f t="shared" si="2"/>
        <v>5.2283376978350497E-2</v>
      </c>
    </row>
    <row r="10" spans="2:7" ht="19.149999999999999" customHeight="1" x14ac:dyDescent="0.25">
      <c r="B10" s="10" t="s">
        <v>266</v>
      </c>
      <c r="C10" s="11" t="s">
        <v>267</v>
      </c>
      <c r="D10" s="12">
        <v>18241.8</v>
      </c>
      <c r="E10" s="12">
        <f t="shared" si="0"/>
        <v>3830.7779999999998</v>
      </c>
      <c r="F10" s="12">
        <f t="shared" si="1"/>
        <v>22072.577999999998</v>
      </c>
      <c r="G10" s="13">
        <f t="shared" si="2"/>
        <v>6.8383079026237362E-3</v>
      </c>
    </row>
    <row r="11" spans="2:7" ht="19.149999999999999" customHeight="1" x14ac:dyDescent="0.25">
      <c r="B11" s="6" t="s">
        <v>268</v>
      </c>
      <c r="C11" s="7" t="s">
        <v>269</v>
      </c>
      <c r="D11" s="8">
        <v>9520</v>
      </c>
      <c r="E11" s="8">
        <f t="shared" si="0"/>
        <v>1999.1999999999998</v>
      </c>
      <c r="F11" s="8">
        <f t="shared" si="1"/>
        <v>11519.2</v>
      </c>
      <c r="G11" s="9">
        <f t="shared" si="2"/>
        <v>3.5687646631899247E-3</v>
      </c>
    </row>
    <row r="12" spans="2:7" ht="19.149999999999999" customHeight="1" x14ac:dyDescent="0.25">
      <c r="B12" s="10" t="s">
        <v>270</v>
      </c>
      <c r="C12" s="11" t="s">
        <v>271</v>
      </c>
      <c r="D12" s="12">
        <v>24816.5</v>
      </c>
      <c r="E12" s="12">
        <f t="shared" si="0"/>
        <v>5211.4650000000001</v>
      </c>
      <c r="F12" s="12">
        <f t="shared" si="1"/>
        <v>30027.965</v>
      </c>
      <c r="G12" s="13">
        <f t="shared" si="2"/>
        <v>9.3029672546273926E-3</v>
      </c>
    </row>
    <row r="13" spans="2:7" ht="19.149999999999999" customHeight="1" x14ac:dyDescent="0.25">
      <c r="B13" s="6" t="s">
        <v>272</v>
      </c>
      <c r="C13" s="7" t="s">
        <v>273</v>
      </c>
      <c r="D13" s="8">
        <v>237838</v>
      </c>
      <c r="E13" s="8">
        <f t="shared" si="0"/>
        <v>49945.979999999996</v>
      </c>
      <c r="F13" s="8">
        <f t="shared" si="1"/>
        <v>287783.98</v>
      </c>
      <c r="G13" s="9">
        <f t="shared" si="2"/>
        <v>8.9158387601235858E-2</v>
      </c>
    </row>
    <row r="14" spans="2:7" ht="19.149999999999999" customHeight="1" x14ac:dyDescent="0.25">
      <c r="B14" s="10" t="s">
        <v>274</v>
      </c>
      <c r="C14" s="11" t="s">
        <v>275</v>
      </c>
      <c r="D14" s="12">
        <v>75562.2</v>
      </c>
      <c r="E14" s="12">
        <f t="shared" si="0"/>
        <v>15868.061999999998</v>
      </c>
      <c r="F14" s="12">
        <f t="shared" si="1"/>
        <v>91430.261999999988</v>
      </c>
      <c r="G14" s="13">
        <f t="shared" si="2"/>
        <v>2.8326019877404383E-2</v>
      </c>
    </row>
    <row r="15" spans="2:7" ht="19.149999999999999" customHeight="1" x14ac:dyDescent="0.25">
      <c r="B15" s="6" t="s">
        <v>276</v>
      </c>
      <c r="C15" s="7" t="s">
        <v>277</v>
      </c>
      <c r="D15" s="8">
        <v>29240</v>
      </c>
      <c r="E15" s="8">
        <f t="shared" si="0"/>
        <v>6140.4</v>
      </c>
      <c r="F15" s="8">
        <f t="shared" si="1"/>
        <v>35380.400000000001</v>
      </c>
      <c r="G15" s="9">
        <f t="shared" si="2"/>
        <v>1.0961205751226197E-2</v>
      </c>
    </row>
    <row r="16" spans="2:7" ht="19.149999999999999" customHeight="1" x14ac:dyDescent="0.25">
      <c r="B16" s="10" t="s">
        <v>278</v>
      </c>
      <c r="C16" s="11" t="s">
        <v>279</v>
      </c>
      <c r="D16" s="12">
        <v>52790.400000000001</v>
      </c>
      <c r="E16" s="12">
        <f t="shared" si="0"/>
        <v>11085.984</v>
      </c>
      <c r="F16" s="12">
        <f t="shared" si="1"/>
        <v>63876.384000000005</v>
      </c>
      <c r="G16" s="13">
        <f t="shared" si="2"/>
        <v>1.9789549797863595E-2</v>
      </c>
    </row>
    <row r="17" spans="2:7" ht="19.149999999999999" customHeight="1" x14ac:dyDescent="0.25">
      <c r="B17" s="6" t="s">
        <v>280</v>
      </c>
      <c r="C17" s="7" t="s">
        <v>281</v>
      </c>
      <c r="D17" s="8">
        <v>9450</v>
      </c>
      <c r="E17" s="8">
        <f t="shared" si="0"/>
        <v>1984.5</v>
      </c>
      <c r="F17" s="8">
        <f t="shared" si="1"/>
        <v>11434.5</v>
      </c>
      <c r="G17" s="9">
        <f t="shared" si="2"/>
        <v>3.5425237465488224E-3</v>
      </c>
    </row>
    <row r="18" spans="2:7" ht="19.149999999999999" customHeight="1" x14ac:dyDescent="0.25">
      <c r="B18" s="10" t="s">
        <v>282</v>
      </c>
      <c r="C18" s="11" t="s">
        <v>283</v>
      </c>
      <c r="D18" s="12">
        <v>107701.6</v>
      </c>
      <c r="E18" s="12">
        <f t="shared" si="0"/>
        <v>22617.335999999999</v>
      </c>
      <c r="F18" s="12">
        <f t="shared" si="1"/>
        <v>130318.936</v>
      </c>
      <c r="G18" s="13">
        <f t="shared" si="2"/>
        <v>4.0374124395905042E-2</v>
      </c>
    </row>
    <row r="19" spans="2:7" ht="19.149999999999999" customHeight="1" x14ac:dyDescent="0.25">
      <c r="B19" s="6" t="s">
        <v>284</v>
      </c>
      <c r="C19" s="7" t="s">
        <v>285</v>
      </c>
      <c r="D19" s="8">
        <v>413144.6</v>
      </c>
      <c r="E19" s="8">
        <f t="shared" si="0"/>
        <v>86760.365999999995</v>
      </c>
      <c r="F19" s="8">
        <f t="shared" si="1"/>
        <v>499904.96599999996</v>
      </c>
      <c r="G19" s="9">
        <f t="shared" si="2"/>
        <v>0.15487561441887984</v>
      </c>
    </row>
    <row r="20" spans="2:7" ht="19.149999999999999" customHeight="1" x14ac:dyDescent="0.25">
      <c r="B20" s="10" t="s">
        <v>286</v>
      </c>
      <c r="C20" s="11" t="s">
        <v>287</v>
      </c>
      <c r="D20" s="12">
        <v>166126.13</v>
      </c>
      <c r="E20" s="12">
        <f t="shared" si="0"/>
        <v>34886.487300000001</v>
      </c>
      <c r="F20" s="12">
        <f t="shared" si="1"/>
        <v>201012.61730000001</v>
      </c>
      <c r="G20" s="13">
        <f t="shared" si="2"/>
        <v>6.2275741846270556E-2</v>
      </c>
    </row>
    <row r="21" spans="2:7" ht="19.149999999999999" customHeight="1" x14ac:dyDescent="0.25">
      <c r="B21" s="6" t="s">
        <v>288</v>
      </c>
      <c r="C21" s="7" t="s">
        <v>289</v>
      </c>
      <c r="D21" s="8">
        <v>481914.01</v>
      </c>
      <c r="E21" s="8">
        <f t="shared" si="0"/>
        <v>101201.9421</v>
      </c>
      <c r="F21" s="8">
        <f t="shared" si="1"/>
        <v>583115.95209999999</v>
      </c>
      <c r="G21" s="9">
        <f t="shared" si="2"/>
        <v>0.18065521949413405</v>
      </c>
    </row>
    <row r="22" spans="2:7" ht="19.149999999999999" customHeight="1" x14ac:dyDescent="0.25">
      <c r="B22" s="10" t="s">
        <v>290</v>
      </c>
      <c r="C22" s="11" t="s">
        <v>291</v>
      </c>
      <c r="D22" s="12">
        <v>561400</v>
      </c>
      <c r="E22" s="12">
        <f t="shared" si="0"/>
        <v>117894</v>
      </c>
      <c r="F22" s="12">
        <f t="shared" si="1"/>
        <v>679294</v>
      </c>
      <c r="G22" s="13">
        <f t="shared" si="2"/>
        <v>0.21045215146164115</v>
      </c>
    </row>
    <row r="23" spans="2:7" ht="22.15" customHeight="1" x14ac:dyDescent="0.25">
      <c r="B23" s="14" t="s">
        <v>292</v>
      </c>
      <c r="C23" s="15" t="s">
        <v>293</v>
      </c>
      <c r="D23" s="16">
        <f>SUM(D7:D22)</f>
        <v>2667589.7400000002</v>
      </c>
      <c r="E23" s="16">
        <f>SUM(E7:E22)</f>
        <v>560193.84539999999</v>
      </c>
      <c r="F23" s="16">
        <f>SUM(F7:F22)</f>
        <v>3227783.5853999997</v>
      </c>
      <c r="G23" s="17">
        <f>SUM(G7:G22)</f>
        <v>1</v>
      </c>
    </row>
    <row r="25" spans="2:7" ht="22.15" customHeight="1" x14ac:dyDescent="0.25">
      <c r="B25" s="61" t="s">
        <v>294</v>
      </c>
      <c r="C25" s="62"/>
      <c r="D25" s="62"/>
      <c r="E25" s="62"/>
      <c r="F25" s="62"/>
      <c r="G25" s="62"/>
    </row>
    <row r="26" spans="2:7" ht="19.149999999999999" customHeight="1" x14ac:dyDescent="0.25">
      <c r="B26" s="6" t="s">
        <v>260</v>
      </c>
      <c r="C26" s="7" t="s">
        <v>261</v>
      </c>
      <c r="D26" s="8">
        <v>43550</v>
      </c>
      <c r="E26" s="8">
        <f t="shared" ref="E26:E38" si="3">D26*0.21</f>
        <v>9145.5</v>
      </c>
      <c r="F26" s="8">
        <f t="shared" ref="F26:F38" si="4">D26+E26</f>
        <v>52695.5</v>
      </c>
      <c r="G26" s="9">
        <f t="shared" ref="G26:G38" si="5">D26/$D$39</f>
        <v>3.3114192906559689E-2</v>
      </c>
    </row>
    <row r="27" spans="2:7" ht="19.149999999999999" customHeight="1" x14ac:dyDescent="0.25">
      <c r="B27" s="10" t="s">
        <v>262</v>
      </c>
      <c r="C27" s="11" t="s">
        <v>263</v>
      </c>
      <c r="D27" s="12">
        <v>51278.2</v>
      </c>
      <c r="E27" s="12">
        <f t="shared" si="3"/>
        <v>10768.421999999999</v>
      </c>
      <c r="F27" s="12">
        <f t="shared" si="4"/>
        <v>62046.621999999996</v>
      </c>
      <c r="G27" s="13">
        <f t="shared" si="5"/>
        <v>3.89904984317141E-2</v>
      </c>
    </row>
    <row r="28" spans="2:7" ht="19.149999999999999" customHeight="1" x14ac:dyDescent="0.25">
      <c r="B28" s="6" t="s">
        <v>264</v>
      </c>
      <c r="C28" s="7" t="s">
        <v>265</v>
      </c>
      <c r="D28" s="8">
        <v>132767.20000000001</v>
      </c>
      <c r="E28" s="8">
        <f t="shared" si="3"/>
        <v>27881.112000000001</v>
      </c>
      <c r="F28" s="8">
        <f t="shared" si="4"/>
        <v>160648.31200000001</v>
      </c>
      <c r="G28" s="9">
        <f t="shared" si="5"/>
        <v>0.10095243794405953</v>
      </c>
    </row>
    <row r="29" spans="2:7" ht="19.149999999999999" customHeight="1" x14ac:dyDescent="0.25">
      <c r="B29" s="10" t="s">
        <v>266</v>
      </c>
      <c r="C29" s="11" t="s">
        <v>295</v>
      </c>
      <c r="D29" s="12">
        <v>29747.8</v>
      </c>
      <c r="E29" s="12">
        <f t="shared" si="3"/>
        <v>6247.0379999999996</v>
      </c>
      <c r="F29" s="12">
        <f t="shared" si="4"/>
        <v>35994.837999999996</v>
      </c>
      <c r="G29" s="13">
        <f t="shared" si="5"/>
        <v>2.2619388926423796E-2</v>
      </c>
    </row>
    <row r="30" spans="2:7" ht="19.149999999999999" customHeight="1" x14ac:dyDescent="0.25">
      <c r="B30" s="6" t="s">
        <v>268</v>
      </c>
      <c r="C30" s="7" t="s">
        <v>269</v>
      </c>
      <c r="D30" s="8">
        <v>1947</v>
      </c>
      <c r="E30" s="8">
        <f t="shared" si="3"/>
        <v>408.87</v>
      </c>
      <c r="F30" s="8">
        <f t="shared" si="4"/>
        <v>2355.87</v>
      </c>
      <c r="G30" s="9">
        <f t="shared" si="5"/>
        <v>1.4804439400475712E-3</v>
      </c>
    </row>
    <row r="31" spans="2:7" ht="19.149999999999999" customHeight="1" x14ac:dyDescent="0.25">
      <c r="B31" s="10" t="s">
        <v>270</v>
      </c>
      <c r="C31" s="11" t="s">
        <v>271</v>
      </c>
      <c r="D31" s="12">
        <v>37174.75</v>
      </c>
      <c r="E31" s="12">
        <f t="shared" si="3"/>
        <v>7806.6974999999993</v>
      </c>
      <c r="F31" s="12">
        <f t="shared" si="4"/>
        <v>44981.447500000002</v>
      </c>
      <c r="G31" s="13">
        <f t="shared" si="5"/>
        <v>2.8266632439796324E-2</v>
      </c>
    </row>
    <row r="32" spans="2:7" ht="19.149999999999999" customHeight="1" x14ac:dyDescent="0.25">
      <c r="B32" s="6" t="s">
        <v>274</v>
      </c>
      <c r="C32" s="7" t="s">
        <v>275</v>
      </c>
      <c r="D32" s="8">
        <v>11587.6</v>
      </c>
      <c r="E32" s="8">
        <f t="shared" si="3"/>
        <v>2433.3960000000002</v>
      </c>
      <c r="F32" s="8">
        <f t="shared" si="4"/>
        <v>14020.996000000001</v>
      </c>
      <c r="G32" s="9">
        <f t="shared" si="5"/>
        <v>8.810884540161908E-3</v>
      </c>
    </row>
    <row r="33" spans="2:7" ht="19.149999999999999" customHeight="1" x14ac:dyDescent="0.25">
      <c r="B33" s="10" t="s">
        <v>280</v>
      </c>
      <c r="C33" s="11" t="s">
        <v>281</v>
      </c>
      <c r="D33" s="12">
        <v>15750</v>
      </c>
      <c r="E33" s="12">
        <f t="shared" si="3"/>
        <v>3307.5</v>
      </c>
      <c r="F33" s="12">
        <f t="shared" si="4"/>
        <v>19057.5</v>
      </c>
      <c r="G33" s="13">
        <f t="shared" si="5"/>
        <v>1.1975856217642139E-2</v>
      </c>
    </row>
    <row r="34" spans="2:7" ht="19.149999999999999" customHeight="1" x14ac:dyDescent="0.25">
      <c r="B34" s="6" t="s">
        <v>282</v>
      </c>
      <c r="C34" s="7" t="s">
        <v>283</v>
      </c>
      <c r="D34" s="8">
        <v>89967.4</v>
      </c>
      <c r="E34" s="8">
        <f t="shared" si="3"/>
        <v>18893.153999999999</v>
      </c>
      <c r="F34" s="8">
        <f t="shared" si="4"/>
        <v>108860.55399999999</v>
      </c>
      <c r="G34" s="9">
        <f t="shared" si="5"/>
        <v>6.8408675979371253E-2</v>
      </c>
    </row>
    <row r="35" spans="2:7" ht="19.149999999999999" customHeight="1" x14ac:dyDescent="0.25">
      <c r="B35" s="10" t="s">
        <v>284</v>
      </c>
      <c r="C35" s="11" t="s">
        <v>285</v>
      </c>
      <c r="D35" s="12">
        <v>111966.8</v>
      </c>
      <c r="E35" s="12">
        <f t="shared" si="3"/>
        <v>23513.027999999998</v>
      </c>
      <c r="F35" s="12">
        <f t="shared" si="4"/>
        <v>135479.82800000001</v>
      </c>
      <c r="G35" s="13">
        <f t="shared" si="5"/>
        <v>8.5136399869809129E-2</v>
      </c>
    </row>
    <row r="36" spans="2:7" ht="19.149999999999999" customHeight="1" x14ac:dyDescent="0.25">
      <c r="B36" s="6" t="s">
        <v>286</v>
      </c>
      <c r="C36" s="7" t="s">
        <v>287</v>
      </c>
      <c r="D36" s="8">
        <v>164159.96</v>
      </c>
      <c r="E36" s="8">
        <f t="shared" si="3"/>
        <v>34473.5916</v>
      </c>
      <c r="F36" s="8">
        <f t="shared" si="4"/>
        <v>198633.55160000001</v>
      </c>
      <c r="G36" s="9">
        <f t="shared" si="5"/>
        <v>0.12482260810500856</v>
      </c>
    </row>
    <row r="37" spans="2:7" ht="19.149999999999999" customHeight="1" x14ac:dyDescent="0.25">
      <c r="B37" s="10" t="s">
        <v>288</v>
      </c>
      <c r="C37" s="11" t="s">
        <v>289</v>
      </c>
      <c r="D37" s="12">
        <v>285049.34000000003</v>
      </c>
      <c r="E37" s="12">
        <f t="shared" si="3"/>
        <v>59860.361400000002</v>
      </c>
      <c r="F37" s="12">
        <f t="shared" si="4"/>
        <v>344909.70140000002</v>
      </c>
      <c r="G37" s="13">
        <f t="shared" si="5"/>
        <v>0.21674348639833577</v>
      </c>
    </row>
    <row r="38" spans="2:7" ht="19.149999999999999" customHeight="1" x14ac:dyDescent="0.25">
      <c r="B38" s="6" t="s">
        <v>290</v>
      </c>
      <c r="C38" s="7" t="s">
        <v>291</v>
      </c>
      <c r="D38" s="8">
        <v>340200</v>
      </c>
      <c r="E38" s="8">
        <f t="shared" si="3"/>
        <v>71442</v>
      </c>
      <c r="F38" s="8">
        <f t="shared" si="4"/>
        <v>411642</v>
      </c>
      <c r="G38" s="9">
        <f t="shared" si="5"/>
        <v>0.25867849430107021</v>
      </c>
    </row>
    <row r="39" spans="2:7" ht="22.15" customHeight="1" x14ac:dyDescent="0.25">
      <c r="B39" s="14" t="s">
        <v>296</v>
      </c>
      <c r="C39" s="15" t="s">
        <v>297</v>
      </c>
      <c r="D39" s="16">
        <f>SUM(D26:D38)</f>
        <v>1315146.05</v>
      </c>
      <c r="E39" s="16">
        <f>SUM(E26:E38)</f>
        <v>276180.67050000001</v>
      </c>
      <c r="F39" s="16">
        <f>SUM(F26:F38)</f>
        <v>1591326.7205000001</v>
      </c>
      <c r="G39" s="17">
        <f>SUM(G26:G38)</f>
        <v>1</v>
      </c>
    </row>
  </sheetData>
  <mergeCells count="2">
    <mergeCell ref="B25:G25"/>
    <mergeCell ref="B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Rekapitulace stavby a ZL</vt:lpstr>
      <vt:lpstr>Položkový srovnávací rozpočet</vt:lpstr>
      <vt:lpstr>Původní SOD (Část 01 a 02)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Lenka Rašínová</cp:lastModifiedBy>
  <dcterms:created xsi:type="dcterms:W3CDTF">2026-08-24T12:52:55Z</dcterms:created>
  <dcterms:modified xsi:type="dcterms:W3CDTF">2026-09-16T13:15:05Z</dcterms:modified>
</cp:coreProperties>
</file>